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Бюджет 2025-2027\Доходы\Поправки\Декабрь\"/>
    </mc:Choice>
  </mc:AlternateContent>
  <bookViews>
    <workbookView xWindow="-120" yWindow="-120" windowWidth="29040" windowHeight="15840"/>
  </bookViews>
  <sheets>
    <sheet name="Поправки декабрь" sheetId="1" r:id="rId1"/>
  </sheets>
  <definedNames>
    <definedName name="_xlnm.Print_Titles" localSheetId="0">'Поправки декабрь'!$5:$6</definedName>
    <definedName name="_xlnm.Print_Area" localSheetId="0">'Поправки декабрь'!$A$1:$O$140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5" i="1" l="1"/>
  <c r="G127" i="1"/>
  <c r="G128" i="1"/>
  <c r="G129" i="1"/>
  <c r="G130" i="1"/>
  <c r="G126" i="1"/>
  <c r="G106" i="1"/>
  <c r="G107" i="1"/>
  <c r="G108" i="1"/>
  <c r="G109" i="1"/>
  <c r="G110" i="1"/>
  <c r="G111" i="1"/>
  <c r="G112" i="1"/>
  <c r="G113" i="1"/>
  <c r="G114" i="1"/>
  <c r="G115" i="1"/>
  <c r="G116" i="1"/>
  <c r="G117" i="1"/>
  <c r="G118" i="1"/>
  <c r="G119" i="1"/>
  <c r="G120" i="1"/>
  <c r="G121" i="1"/>
  <c r="G122" i="1"/>
  <c r="G123" i="1"/>
  <c r="G124" i="1"/>
  <c r="G105"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68" i="1"/>
  <c r="G66" i="1"/>
  <c r="G59" i="1"/>
  <c r="G58" i="1"/>
  <c r="G52" i="1"/>
  <c r="G51" i="1"/>
  <c r="G38" i="1"/>
  <c r="F139" i="1" l="1"/>
  <c r="E136" i="1" l="1"/>
  <c r="F136" i="1"/>
  <c r="I136" i="1"/>
  <c r="K136" i="1"/>
  <c r="M136" i="1"/>
  <c r="N136" i="1"/>
  <c r="D136" i="1"/>
  <c r="E133" i="1"/>
  <c r="I133" i="1"/>
  <c r="J133" i="1"/>
  <c r="K133" i="1"/>
  <c r="M133" i="1"/>
  <c r="N133" i="1"/>
  <c r="D133" i="1"/>
  <c r="E131" i="1"/>
  <c r="F131" i="1"/>
  <c r="I131" i="1"/>
  <c r="J131" i="1"/>
  <c r="K131" i="1"/>
  <c r="M131" i="1"/>
  <c r="N131" i="1"/>
  <c r="D131" i="1"/>
  <c r="E125" i="1"/>
  <c r="F125" i="1"/>
  <c r="I125" i="1"/>
  <c r="J125" i="1"/>
  <c r="K125" i="1"/>
  <c r="M125" i="1"/>
  <c r="N125" i="1"/>
  <c r="D125" i="1"/>
  <c r="F104" i="1"/>
  <c r="I104" i="1"/>
  <c r="J104" i="1"/>
  <c r="K104" i="1"/>
  <c r="M104" i="1"/>
  <c r="N104" i="1"/>
  <c r="D104" i="1"/>
  <c r="E67" i="1"/>
  <c r="F67" i="1"/>
  <c r="J67" i="1"/>
  <c r="N67" i="1"/>
  <c r="E64" i="1"/>
  <c r="F64" i="1"/>
  <c r="F63" i="1" s="1"/>
  <c r="I64" i="1"/>
  <c r="J64" i="1"/>
  <c r="K64" i="1"/>
  <c r="M64" i="1"/>
  <c r="N64" i="1"/>
  <c r="N63" i="1" s="1"/>
  <c r="N62" i="1" s="1"/>
  <c r="L127" i="1"/>
  <c r="L128" i="1"/>
  <c r="L129" i="1"/>
  <c r="L130" i="1"/>
  <c r="L126" i="1"/>
  <c r="L125" i="1" s="1"/>
  <c r="L106" i="1"/>
  <c r="L107" i="1"/>
  <c r="L108" i="1"/>
  <c r="L109" i="1"/>
  <c r="L110" i="1"/>
  <c r="L111" i="1"/>
  <c r="L112" i="1"/>
  <c r="L113" i="1"/>
  <c r="L114" i="1"/>
  <c r="L115" i="1"/>
  <c r="L116" i="1"/>
  <c r="L117" i="1"/>
  <c r="L118" i="1"/>
  <c r="L119" i="1"/>
  <c r="L120" i="1"/>
  <c r="L121" i="1"/>
  <c r="L122" i="1"/>
  <c r="L123" i="1"/>
  <c r="L124" i="1"/>
  <c r="L105" i="1"/>
  <c r="L104" i="1" s="1"/>
  <c r="L66" i="1"/>
  <c r="L65" i="1"/>
  <c r="L64" i="1" s="1"/>
  <c r="L73" i="1"/>
  <c r="L74" i="1"/>
  <c r="L76" i="1"/>
  <c r="L82" i="1"/>
  <c r="L84" i="1"/>
  <c r="L89" i="1"/>
  <c r="L90" i="1"/>
  <c r="L92" i="1"/>
  <c r="L97" i="1"/>
  <c r="L98" i="1"/>
  <c r="L100" i="1"/>
  <c r="L68" i="1"/>
  <c r="K68" i="1"/>
  <c r="K69" i="1"/>
  <c r="L69" i="1" s="1"/>
  <c r="K70" i="1"/>
  <c r="L70" i="1" s="1"/>
  <c r="K71" i="1"/>
  <c r="L71" i="1" s="1"/>
  <c r="K72" i="1"/>
  <c r="L72" i="1" s="1"/>
  <c r="K73" i="1"/>
  <c r="K74" i="1"/>
  <c r="K75" i="1"/>
  <c r="L75" i="1" s="1"/>
  <c r="K76" i="1"/>
  <c r="K77" i="1"/>
  <c r="L77" i="1" s="1"/>
  <c r="K78" i="1"/>
  <c r="L78" i="1" s="1"/>
  <c r="K79" i="1"/>
  <c r="L79" i="1" s="1"/>
  <c r="K80" i="1"/>
  <c r="L80" i="1" s="1"/>
  <c r="K81" i="1"/>
  <c r="K82" i="1"/>
  <c r="K83" i="1"/>
  <c r="L83" i="1" s="1"/>
  <c r="K84" i="1"/>
  <c r="K85" i="1"/>
  <c r="L85" i="1" s="1"/>
  <c r="K86" i="1"/>
  <c r="L86" i="1" s="1"/>
  <c r="K87" i="1"/>
  <c r="L87" i="1" s="1"/>
  <c r="K88" i="1"/>
  <c r="L88" i="1" s="1"/>
  <c r="K89" i="1"/>
  <c r="K90" i="1"/>
  <c r="K91" i="1"/>
  <c r="L91" i="1" s="1"/>
  <c r="K92" i="1"/>
  <c r="K93" i="1"/>
  <c r="L93" i="1" s="1"/>
  <c r="K94" i="1"/>
  <c r="L94" i="1" s="1"/>
  <c r="K95" i="1"/>
  <c r="L95" i="1" s="1"/>
  <c r="K96" i="1"/>
  <c r="L96" i="1" s="1"/>
  <c r="K97" i="1"/>
  <c r="K98" i="1"/>
  <c r="K99" i="1"/>
  <c r="L99" i="1" s="1"/>
  <c r="K100" i="1"/>
  <c r="K101" i="1"/>
  <c r="L101" i="1" s="1"/>
  <c r="K102" i="1"/>
  <c r="L102" i="1" s="1"/>
  <c r="K103" i="1"/>
  <c r="L103" i="1" s="1"/>
  <c r="K67" i="1" l="1"/>
  <c r="K63" i="1"/>
  <c r="K62" i="1" s="1"/>
  <c r="J63" i="1"/>
  <c r="O82" i="1"/>
  <c r="M81" i="1"/>
  <c r="M67" i="1" s="1"/>
  <c r="M63" i="1" s="1"/>
  <c r="M62" i="1" s="1"/>
  <c r="I81" i="1"/>
  <c r="H82" i="1"/>
  <c r="D81" i="1"/>
  <c r="L81" i="1" l="1"/>
  <c r="L67" i="1" s="1"/>
  <c r="L63" i="1" s="1"/>
  <c r="I67" i="1"/>
  <c r="I63" i="1" s="1"/>
  <c r="I62" i="1" s="1"/>
  <c r="J138" i="1"/>
  <c r="J139" i="1"/>
  <c r="K47" i="1"/>
  <c r="J136" i="1" l="1"/>
  <c r="J62" i="1" s="1"/>
  <c r="G138" i="1"/>
  <c r="G139" i="1"/>
  <c r="G137" i="1"/>
  <c r="F135" i="1"/>
  <c r="F133" i="1" s="1"/>
  <c r="F62" i="1" s="1"/>
  <c r="G134" i="1"/>
  <c r="G132" i="1"/>
  <c r="G131" i="1" s="1"/>
  <c r="G61" i="1"/>
  <c r="G54" i="1"/>
  <c r="G55" i="1"/>
  <c r="G53" i="1"/>
  <c r="F49" i="1"/>
  <c r="G49" i="1"/>
  <c r="G48" i="1"/>
  <c r="G46" i="1"/>
  <c r="G40" i="1"/>
  <c r="G41" i="1"/>
  <c r="G42" i="1"/>
  <c r="G43" i="1"/>
  <c r="G44" i="1"/>
  <c r="G39" i="1"/>
  <c r="G135" i="1" l="1"/>
  <c r="G133" i="1" s="1"/>
  <c r="G136" i="1"/>
  <c r="L10" i="1"/>
  <c r="L11" i="1"/>
  <c r="L12" i="1"/>
  <c r="L13" i="1"/>
  <c r="L14" i="1"/>
  <c r="L15" i="1"/>
  <c r="L16" i="1"/>
  <c r="L17" i="1"/>
  <c r="L18" i="1"/>
  <c r="L19" i="1"/>
  <c r="L20" i="1"/>
  <c r="H10" i="1"/>
  <c r="H14" i="1"/>
  <c r="H16" i="1"/>
  <c r="H19" i="1"/>
  <c r="G30" i="1"/>
  <c r="G31" i="1"/>
  <c r="G32" i="1"/>
  <c r="G33" i="1"/>
  <c r="G34" i="1"/>
  <c r="G35" i="1"/>
  <c r="G29" i="1"/>
  <c r="G25" i="1"/>
  <c r="G26" i="1"/>
  <c r="G27" i="1"/>
  <c r="G24" i="1"/>
  <c r="G22" i="1"/>
  <c r="G11" i="1"/>
  <c r="H11" i="1" s="1"/>
  <c r="G12" i="1"/>
  <c r="H12" i="1" s="1"/>
  <c r="G13" i="1"/>
  <c r="H13" i="1" s="1"/>
  <c r="G14" i="1"/>
  <c r="G15" i="1"/>
  <c r="H15" i="1" s="1"/>
  <c r="G16" i="1"/>
  <c r="G17" i="1"/>
  <c r="H17" i="1" s="1"/>
  <c r="G18" i="1"/>
  <c r="H18" i="1" s="1"/>
  <c r="G19" i="1"/>
  <c r="G20" i="1"/>
  <c r="H20" i="1" s="1"/>
  <c r="G10" i="1"/>
  <c r="F50" i="1"/>
  <c r="F45" i="1"/>
  <c r="G56" i="1"/>
  <c r="H56" i="1"/>
  <c r="G64" i="1"/>
  <c r="G67" i="1"/>
  <c r="G104" i="1"/>
  <c r="D67" i="1"/>
  <c r="G125" i="1" l="1"/>
  <c r="G63" i="1" s="1"/>
  <c r="G62" i="1" s="1"/>
  <c r="H130" i="1"/>
  <c r="O130" i="1" l="1"/>
  <c r="E118" i="1"/>
  <c r="D64" i="1"/>
  <c r="D63" i="1" s="1"/>
  <c r="H35" i="1"/>
  <c r="E28" i="1"/>
  <c r="F28" i="1"/>
  <c r="I28" i="1"/>
  <c r="J28" i="1"/>
  <c r="M28" i="1"/>
  <c r="E23" i="1"/>
  <c r="I23" i="1"/>
  <c r="J23" i="1"/>
  <c r="M23" i="1"/>
  <c r="D23" i="1"/>
  <c r="O17" i="1"/>
  <c r="E104" i="1" l="1"/>
  <c r="E63" i="1" s="1"/>
  <c r="E62" i="1" s="1"/>
  <c r="G28" i="1"/>
  <c r="F23" i="1"/>
  <c r="G23" i="1"/>
  <c r="E9" i="1" l="1"/>
  <c r="F9" i="1"/>
  <c r="I9" i="1"/>
  <c r="J9" i="1"/>
  <c r="M9" i="1"/>
  <c r="G60" i="1"/>
  <c r="E60" i="1"/>
  <c r="E57" i="1" s="1"/>
  <c r="I60" i="1"/>
  <c r="I57" i="1" s="1"/>
  <c r="J60" i="1"/>
  <c r="J57" i="1" s="1"/>
  <c r="M60" i="1"/>
  <c r="M57" i="1" s="1"/>
  <c r="D60" i="1"/>
  <c r="D57" i="1" s="1"/>
  <c r="E50" i="1"/>
  <c r="I50" i="1"/>
  <c r="J50" i="1"/>
  <c r="M50" i="1"/>
  <c r="H44" i="1"/>
  <c r="H39" i="1"/>
  <c r="E37" i="1"/>
  <c r="F37" i="1"/>
  <c r="I37" i="1"/>
  <c r="J37" i="1"/>
  <c r="M37" i="1"/>
  <c r="D37" i="1"/>
  <c r="E47" i="1"/>
  <c r="I47" i="1"/>
  <c r="J47" i="1"/>
  <c r="M47" i="1"/>
  <c r="E21" i="1"/>
  <c r="F21" i="1"/>
  <c r="I21" i="1"/>
  <c r="J21" i="1"/>
  <c r="M21" i="1"/>
  <c r="D21" i="1"/>
  <c r="E45" i="1"/>
  <c r="I45" i="1"/>
  <c r="J45" i="1"/>
  <c r="M45" i="1"/>
  <c r="D45" i="1"/>
  <c r="G45" i="1"/>
  <c r="H22" i="1"/>
  <c r="H21" i="1" s="1"/>
  <c r="J8" i="1" l="1"/>
  <c r="J140" i="1" s="1"/>
  <c r="G47" i="1"/>
  <c r="F60" i="1"/>
  <c r="F57" i="1" s="1"/>
  <c r="F47" i="1"/>
  <c r="G21" i="1"/>
  <c r="H48" i="1"/>
  <c r="G9" i="1"/>
  <c r="O11" i="1"/>
  <c r="O13" i="1"/>
  <c r="O14" i="1"/>
  <c r="O15" i="1"/>
  <c r="O16" i="1"/>
  <c r="O18" i="1"/>
  <c r="O19" i="1"/>
  <c r="O20" i="1"/>
  <c r="N21" i="1"/>
  <c r="O25" i="1"/>
  <c r="O26" i="1"/>
  <c r="O27" i="1"/>
  <c r="O30" i="1"/>
  <c r="O31" i="1"/>
  <c r="O32" i="1"/>
  <c r="O33" i="1"/>
  <c r="O34" i="1"/>
  <c r="O35" i="1"/>
  <c r="O36" i="1"/>
  <c r="O39" i="1"/>
  <c r="O40" i="1"/>
  <c r="O41" i="1"/>
  <c r="O42" i="1"/>
  <c r="O43" i="1"/>
  <c r="O44" i="1"/>
  <c r="N45" i="1"/>
  <c r="O49" i="1"/>
  <c r="O52" i="1"/>
  <c r="O53" i="1"/>
  <c r="O54" i="1"/>
  <c r="O55" i="1"/>
  <c r="O56" i="1"/>
  <c r="O59" i="1"/>
  <c r="N60" i="1"/>
  <c r="O66" i="1"/>
  <c r="O68" i="1"/>
  <c r="O69" i="1"/>
  <c r="O70" i="1"/>
  <c r="O71" i="1"/>
  <c r="O72" i="1"/>
  <c r="O73" i="1"/>
  <c r="O74" i="1"/>
  <c r="O75" i="1"/>
  <c r="O76" i="1"/>
  <c r="O77" i="1"/>
  <c r="O78" i="1"/>
  <c r="O79" i="1"/>
  <c r="O80" i="1"/>
  <c r="O81" i="1"/>
  <c r="O83" i="1"/>
  <c r="O84" i="1"/>
  <c r="O85" i="1"/>
  <c r="O86" i="1"/>
  <c r="O87" i="1"/>
  <c r="O88" i="1"/>
  <c r="O89" i="1"/>
  <c r="O90" i="1"/>
  <c r="O91" i="1"/>
  <c r="O92" i="1"/>
  <c r="O93" i="1"/>
  <c r="O94" i="1"/>
  <c r="O95" i="1"/>
  <c r="O96" i="1"/>
  <c r="O97" i="1"/>
  <c r="O98" i="1"/>
  <c r="O99" i="1"/>
  <c r="O100" i="1"/>
  <c r="O101" i="1"/>
  <c r="O102" i="1"/>
  <c r="O103" i="1"/>
  <c r="O105" i="1"/>
  <c r="O106" i="1"/>
  <c r="O107" i="1"/>
  <c r="O108" i="1"/>
  <c r="O109" i="1"/>
  <c r="O110" i="1"/>
  <c r="O111" i="1"/>
  <c r="O112" i="1"/>
  <c r="O113" i="1"/>
  <c r="O114" i="1"/>
  <c r="O115" i="1"/>
  <c r="O116" i="1"/>
  <c r="O117" i="1"/>
  <c r="O118" i="1"/>
  <c r="O119" i="1"/>
  <c r="O120" i="1"/>
  <c r="O121" i="1"/>
  <c r="O122" i="1"/>
  <c r="O123" i="1"/>
  <c r="O124" i="1"/>
  <c r="O127" i="1"/>
  <c r="O128" i="1"/>
  <c r="O129" i="1"/>
  <c r="O134" i="1"/>
  <c r="O135" i="1"/>
  <c r="O137" i="1"/>
  <c r="O138" i="1"/>
  <c r="O139" i="1"/>
  <c r="K21" i="1"/>
  <c r="L25" i="1"/>
  <c r="L26" i="1"/>
  <c r="L27" i="1"/>
  <c r="L30" i="1"/>
  <c r="L31" i="1"/>
  <c r="L32" i="1"/>
  <c r="L33" i="1"/>
  <c r="L34" i="1"/>
  <c r="L35" i="1"/>
  <c r="L36" i="1"/>
  <c r="L39" i="1"/>
  <c r="L40" i="1"/>
  <c r="L41" i="1"/>
  <c r="L42" i="1"/>
  <c r="L43" i="1"/>
  <c r="L44" i="1"/>
  <c r="K45" i="1"/>
  <c r="L49" i="1"/>
  <c r="L52" i="1"/>
  <c r="L53" i="1"/>
  <c r="L55" i="1"/>
  <c r="L56" i="1"/>
  <c r="L59" i="1"/>
  <c r="K60" i="1"/>
  <c r="L135" i="1"/>
  <c r="L137" i="1"/>
  <c r="L138" i="1"/>
  <c r="L139" i="1"/>
  <c r="H40" i="1"/>
  <c r="H41" i="1"/>
  <c r="H42" i="1"/>
  <c r="H49" i="1"/>
  <c r="H53" i="1"/>
  <c r="H54" i="1"/>
  <c r="H55" i="1"/>
  <c r="H61" i="1"/>
  <c r="H60" i="1" s="1"/>
  <c r="H134" i="1"/>
  <c r="H24" i="1"/>
  <c r="H25" i="1"/>
  <c r="H26" i="1"/>
  <c r="H27" i="1"/>
  <c r="H29" i="1"/>
  <c r="H30" i="1"/>
  <c r="H31" i="1"/>
  <c r="H32" i="1"/>
  <c r="H33" i="1"/>
  <c r="H34" i="1"/>
  <c r="G36" i="1"/>
  <c r="H36" i="1" s="1"/>
  <c r="G37" i="1"/>
  <c r="H43" i="1"/>
  <c r="H46" i="1"/>
  <c r="H45" i="1" s="1"/>
  <c r="H52" i="1"/>
  <c r="H59" i="1"/>
  <c r="H65" i="1"/>
  <c r="H68" i="1"/>
  <c r="H69" i="1"/>
  <c r="H70" i="1"/>
  <c r="H71" i="1"/>
  <c r="H72" i="1"/>
  <c r="H73" i="1"/>
  <c r="H74" i="1"/>
  <c r="H75" i="1"/>
  <c r="H76" i="1"/>
  <c r="H77" i="1"/>
  <c r="H78" i="1"/>
  <c r="H79" i="1"/>
  <c r="H80" i="1"/>
  <c r="H81" i="1"/>
  <c r="H83" i="1"/>
  <c r="H84" i="1"/>
  <c r="H85" i="1"/>
  <c r="H86" i="1"/>
  <c r="H87" i="1"/>
  <c r="H88" i="1"/>
  <c r="H89" i="1"/>
  <c r="H90" i="1"/>
  <c r="H91" i="1"/>
  <c r="H92" i="1"/>
  <c r="H93" i="1"/>
  <c r="H94" i="1"/>
  <c r="H95" i="1"/>
  <c r="H96" i="1"/>
  <c r="H97" i="1"/>
  <c r="H98" i="1"/>
  <c r="H99" i="1"/>
  <c r="H100" i="1"/>
  <c r="H101" i="1"/>
  <c r="H102" i="1"/>
  <c r="H103" i="1"/>
  <c r="H105" i="1"/>
  <c r="H106" i="1"/>
  <c r="H107" i="1"/>
  <c r="H108" i="1"/>
  <c r="H109" i="1"/>
  <c r="H110" i="1"/>
  <c r="H111" i="1"/>
  <c r="H112" i="1"/>
  <c r="H113" i="1"/>
  <c r="H114" i="1"/>
  <c r="H115" i="1"/>
  <c r="H116" i="1"/>
  <c r="H117" i="1"/>
  <c r="H119" i="1"/>
  <c r="H120" i="1"/>
  <c r="H121" i="1"/>
  <c r="H122" i="1"/>
  <c r="H123" i="1"/>
  <c r="H124" i="1"/>
  <c r="H127" i="1"/>
  <c r="H128" i="1"/>
  <c r="H129" i="1"/>
  <c r="H135" i="1"/>
  <c r="H137" i="1"/>
  <c r="H138" i="1"/>
  <c r="H139" i="1"/>
  <c r="H136" i="1" s="1"/>
  <c r="H67" i="1" l="1"/>
  <c r="O136" i="1"/>
  <c r="H133" i="1"/>
  <c r="O104" i="1"/>
  <c r="L136" i="1"/>
  <c r="O133" i="1"/>
  <c r="O67" i="1"/>
  <c r="H38" i="1"/>
  <c r="H37" i="1" s="1"/>
  <c r="L54" i="1"/>
  <c r="K50" i="1"/>
  <c r="H47" i="1"/>
  <c r="H126" i="1"/>
  <c r="H125" i="1" s="1"/>
  <c r="O126" i="1"/>
  <c r="O125" i="1" s="1"/>
  <c r="H132" i="1"/>
  <c r="H131" i="1" s="1"/>
  <c r="L29" i="1"/>
  <c r="L28" i="1" s="1"/>
  <c r="K28" i="1"/>
  <c r="O29" i="1"/>
  <c r="O28" i="1" s="1"/>
  <c r="N28" i="1"/>
  <c r="L24" i="1"/>
  <c r="L23" i="1" s="1"/>
  <c r="K23" i="1"/>
  <c r="O65" i="1"/>
  <c r="O64" i="1" s="1"/>
  <c r="O24" i="1"/>
  <c r="O23" i="1" s="1"/>
  <c r="N23" i="1"/>
  <c r="H66" i="1"/>
  <c r="H64" i="1" s="1"/>
  <c r="H28" i="1"/>
  <c r="H23" i="1"/>
  <c r="G57" i="1"/>
  <c r="L134" i="1"/>
  <c r="L133" i="1" s="1"/>
  <c r="G50" i="1"/>
  <c r="H51" i="1"/>
  <c r="H50" i="1" s="1"/>
  <c r="N47" i="1"/>
  <c r="L61" i="1"/>
  <c r="L60" i="1" s="1"/>
  <c r="K57" i="1"/>
  <c r="K37" i="1"/>
  <c r="L58" i="1"/>
  <c r="L38" i="1"/>
  <c r="L37" i="1" s="1"/>
  <c r="N50" i="1"/>
  <c r="O61" i="1"/>
  <c r="O60" i="1" s="1"/>
  <c r="L46" i="1"/>
  <c r="L45" i="1" s="1"/>
  <c r="O132" i="1"/>
  <c r="O131" i="1" s="1"/>
  <c r="O22" i="1"/>
  <c r="O21" i="1" s="1"/>
  <c r="H58" i="1"/>
  <c r="H57" i="1" s="1"/>
  <c r="K9" i="1"/>
  <c r="L9" i="1" s="1"/>
  <c r="L48" i="1"/>
  <c r="L47" i="1" s="1"/>
  <c r="O51" i="1"/>
  <c r="O50" i="1" s="1"/>
  <c r="N57" i="1"/>
  <c r="N37" i="1"/>
  <c r="N9" i="1"/>
  <c r="O58" i="1"/>
  <c r="O48" i="1"/>
  <c r="O47" i="1" s="1"/>
  <c r="O38" i="1"/>
  <c r="O37" i="1" s="1"/>
  <c r="O10" i="1"/>
  <c r="O9" i="1" s="1"/>
  <c r="L132" i="1"/>
  <c r="L131" i="1" s="1"/>
  <c r="L62" i="1" s="1"/>
  <c r="O46" i="1"/>
  <c r="O45" i="1" s="1"/>
  <c r="L51" i="1"/>
  <c r="L50" i="1" s="1"/>
  <c r="L22" i="1"/>
  <c r="L21" i="1" s="1"/>
  <c r="H118" i="1"/>
  <c r="H104" i="1" s="1"/>
  <c r="D50" i="1"/>
  <c r="D9" i="1"/>
  <c r="H9" i="1" s="1"/>
  <c r="O63" i="1" l="1"/>
  <c r="O62" i="1" s="1"/>
  <c r="N8" i="1"/>
  <c r="N140" i="1" s="1"/>
  <c r="K8" i="1"/>
  <c r="K140" i="1" s="1"/>
  <c r="O57" i="1"/>
  <c r="O8" i="1" s="1"/>
  <c r="O140" i="1" s="1"/>
  <c r="L57" i="1"/>
  <c r="E8" i="1" l="1"/>
  <c r="F8" i="1"/>
  <c r="F140" i="1" s="1"/>
  <c r="E140" i="1" l="1"/>
  <c r="G8" i="1"/>
  <c r="G140" i="1" s="1"/>
  <c r="H63" i="1" l="1"/>
  <c r="H62" i="1" l="1"/>
  <c r="D47" i="1" l="1"/>
  <c r="D28" i="1"/>
  <c r="D62" i="1" l="1"/>
  <c r="D8" i="1"/>
  <c r="H8" i="1" l="1"/>
  <c r="H140" i="1" s="1"/>
  <c r="D140" i="1"/>
  <c r="M8" i="1"/>
  <c r="M140" i="1" s="1"/>
  <c r="I8" i="1" l="1"/>
  <c r="L8" i="1" l="1"/>
  <c r="L140" i="1" s="1"/>
  <c r="I140" i="1"/>
</calcChain>
</file>

<file path=xl/sharedStrings.xml><?xml version="1.0" encoding="utf-8"?>
<sst xmlns="http://schemas.openxmlformats.org/spreadsheetml/2006/main" count="304" uniqueCount="260">
  <si>
    <t>КБК</t>
  </si>
  <si>
    <t>1 00 00000 00 0000 000</t>
  </si>
  <si>
    <t>НАЛОГОВЫЕ И НЕНАЛОГОВЫЕ ДОХОДЫ</t>
  </si>
  <si>
    <t>1 01 00000 00 0000 000</t>
  </si>
  <si>
    <t>НАЛОГИ НА ПРИБЫЛЬ, ДОХОДЫ</t>
  </si>
  <si>
    <t>1 01 02010 01 0000 110</t>
  </si>
  <si>
    <t>1 01 02020 01 0000 110</t>
  </si>
  <si>
    <t>1 01 02030 01 0000 110</t>
  </si>
  <si>
    <t>1 01 02040 01 0000 110</t>
  </si>
  <si>
    <t>1 01 02080 01 0000 110</t>
  </si>
  <si>
    <t>1 03 00000 00 0000 000</t>
  </si>
  <si>
    <t>НАЛОГИ НА ТОВАРЫ (РАБОТЫ, УСЛУГИ), РЕАЛИЗУЕМЫЕ НА ТЕРРИТОРИИ РФ</t>
  </si>
  <si>
    <t>1 03 02000 01 0000 110</t>
  </si>
  <si>
    <t>Акцизы по подакцизным товарам (продукции), производимым на территории РФ</t>
  </si>
  <si>
    <t>1 05 00000 00 0000 000</t>
  </si>
  <si>
    <t>НАЛОГИ НА СОВОКУПНЫЙ ДОХОД</t>
  </si>
  <si>
    <t xml:space="preserve"> 1 05 01000 00 0000 110</t>
  </si>
  <si>
    <t>Налог, взимаемый в связи с применением упрощенной системы налогообложения</t>
  </si>
  <si>
    <t>1 05 02000 02 0000 110</t>
  </si>
  <si>
    <t>Единый налог на вмененный доход для отдельных видов деятельности</t>
  </si>
  <si>
    <t>1 05 03000 01 0000 110</t>
  </si>
  <si>
    <t>Единый сельскохозяйственный налог</t>
  </si>
  <si>
    <t>Налог, взимаемый в связи с применением патентной системы налогообложения</t>
  </si>
  <si>
    <t>1 06 00000 00 0000 000</t>
  </si>
  <si>
    <t>НАЛОГИ НА ИМУЩЕСТВО</t>
  </si>
  <si>
    <t>Налог на имущество физических лиц</t>
  </si>
  <si>
    <t>Налог на имущество организаций</t>
  </si>
  <si>
    <t>1 06 04011 02 0000 110</t>
  </si>
  <si>
    <t>Транспортный налог с организаций</t>
  </si>
  <si>
    <t>1 06 04012 02 0000 110</t>
  </si>
  <si>
    <t>Транспортный налог с физических лиц</t>
  </si>
  <si>
    <t>Земельный налог с организаций</t>
  </si>
  <si>
    <t xml:space="preserve">1 06 06040 00 0000 110 </t>
  </si>
  <si>
    <t>Земельный налог с физических лиц</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</si>
  <si>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</si>
  <si>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</si>
  <si>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</si>
  <si>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</si>
  <si>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</si>
  <si>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</si>
  <si>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 xml:space="preserve">111 01040 04 0000 120 </t>
  </si>
  <si>
    <t>Доходы в виде прибыли, приходящиеся на доли в уставных (складочных) капиталах хозяйственных товариществ и обществ, или дивидендов по акциям, принадлежащим городским округам</t>
  </si>
  <si>
    <t>1 11 05024 04 0000 120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</si>
  <si>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t>
  </si>
  <si>
    <t xml:space="preserve"> 1 12 00000 00 0000 000</t>
  </si>
  <si>
    <t>ПЛАТЕЖИ ПРИ ПОЛЬЗОВАНИИ ПРИРОДНЫМИ РЕСУРСАМИ</t>
  </si>
  <si>
    <t>Плата за негативное воздействие на окружающую среду</t>
  </si>
  <si>
    <t>1 13 00000 00 0000 000</t>
  </si>
  <si>
    <t>ДОХОДЫ ОТ ОКАЗАНИЯ ПЛАТНЫХ УСЛУГ И КОМПЕНСАЦИИ ЗАТРАТ ГОСУДАРСТВА</t>
  </si>
  <si>
    <t>114  00000 00 0000 000</t>
  </si>
  <si>
    <t>ДОХОДЫ ОТ ПРОДАЖИ МАТЕРИАЛЬНЫХ И НЕМАТЕРИАЛЬНЫХ АКТИВОВ</t>
  </si>
  <si>
    <t>114  06024 04 0000 430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</si>
  <si>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</si>
  <si>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</si>
  <si>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</si>
  <si>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1 17 00000 00 0000 000</t>
  </si>
  <si>
    <t>ПРОЧИЕ НЕНАЛОГОВЫЕ ДОХОДЫ</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</si>
  <si>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</si>
  <si>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</si>
  <si>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</si>
  <si>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</si>
  <si>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 xml:space="preserve">2 00 00000 00 0000 000 </t>
  </si>
  <si>
    <t xml:space="preserve">БЕЗВОЗМЕЗДНЫЕ ПОСТУПЛЕНИЯ </t>
  </si>
  <si>
    <t xml:space="preserve">2 02 00000 00 0000 000 </t>
  </si>
  <si>
    <t>БЕЗВОЗМЕЗДНЫЕ ПОСТУПЛЕНИЯ ОТ ДРУГИХ БЮДЖЕТОВ БЮДЖЕТНОЙ СИСТЕМЫ РОССИЙСКОЙ ФЕДЕРАЦИИ</t>
  </si>
  <si>
    <t>2 02 10000 00 0000 150</t>
  </si>
  <si>
    <t>2 02 20000 00 0000 150</t>
  </si>
  <si>
    <t>Субсидии бюджетам субъектов Российской Федерации и муниципальных образований (межбюджетные субсидии)</t>
  </si>
  <si>
    <t xml:space="preserve">Субсидии муниципальным образованиям Сахалинской области на создание условий для развития туризма </t>
  </si>
  <si>
    <t xml:space="preserve">Субсидии муниципальным образованиям Сахалинской области на софинансирование расходов муниципальных образований в сфере транспорта и дорожного хозяйства </t>
  </si>
  <si>
    <t xml:space="preserve">Субсидии муниципальным образованиям Сахалинской области на развитие агропромышленного комплекса </t>
  </si>
  <si>
    <t>R5110</t>
  </si>
  <si>
    <t>R4970</t>
  </si>
  <si>
    <t>2 02 30000 00 0000 150</t>
  </si>
  <si>
    <t>2 02 40000 00 0000 150</t>
  </si>
  <si>
    <t>Иные межбюджетные трансферты</t>
  </si>
  <si>
    <t>ПРОЧИЕ БЕЗВОЗМЕЗДНЫЕ ПОСТУПЛЕНИЯ</t>
  </si>
  <si>
    <t>2 18 00000 00 0000 000</t>
  </si>
  <si>
    <t>2 19 00000 00 0000 000</t>
  </si>
  <si>
    <t>ВОЗВРАТ ОСТАТКОВ СУБСИДИЙ, СУБВЕНЦИЙ И ИНЫХ МЕЖБЮДЖЕТНЫХ ТРАНСФЕРТОВ, ИМЕЮЩИХ ЦЕЛЕВОЕ НАЗНАЧЕНИЕ, ПРОШЛЫХ ЛЕТ</t>
  </si>
  <si>
    <t>ИТОГО ДОХОДОВ</t>
  </si>
  <si>
    <t>Наименование доходов</t>
  </si>
  <si>
    <t>R5190</t>
  </si>
  <si>
    <t>ЦСТ</t>
  </si>
  <si>
    <t>По проекту решения</t>
  </si>
  <si>
    <t>Отклонение от плана, утвержденного решением Собрания</t>
  </si>
  <si>
    <t>Плановые назначения на 2025 год</t>
  </si>
  <si>
    <t>Субвенция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Сахалинской области</t>
  </si>
  <si>
    <t>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</si>
  <si>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</si>
  <si>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</si>
  <si>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</si>
  <si>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(Жилье детям-сиротам ФБ)</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</si>
  <si>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t>
  </si>
  <si>
    <t>Субвенция муниципальным образованиям Сахалинской области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</si>
  <si>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Субвенция муниципальным образованиям Сахалинской области на реализацию Закона Сахалинской области "О дополнительной гарантии молодежи, проживающей и работающей в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</si>
  <si>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созданию и организации деятельности комиссий по делам несовершеннолетних и защите их прав"</t>
  </si>
  <si>
    <t xml:space="preserve">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 </t>
  </si>
  <si>
    <t>Субвенция муниципальным образованиям Сахалинской области на реализацию Закона Сахалинской области "Об административных комиссиях в Сахалинской области"</t>
  </si>
  <si>
    <t>Субвенция муниципальным образованиям Сахалинской области на реализацию Закона Сахалинской области "О социальной поддежрке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</si>
  <si>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 получивших почетное звание "Заслуженный работник культуры Сахалинской области"</t>
  </si>
  <si>
    <t>Субсидии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</si>
  <si>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Субсидии муниципальным образованиям Сахалинской области на софинансирование капитальных вложений в объекты муниципальной собственности</t>
  </si>
  <si>
    <t>Субсидии муниципальным образованиям Сахалинской области на организацию электро-, тепло-, газоснабжения</t>
  </si>
  <si>
    <t>Субсидии муниципальным образованиям Сахалинской области на обеспечение населения качественным жильем</t>
  </si>
  <si>
    <t>Субсидии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</si>
  <si>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Субсидии муниципальным образованиям Сахалинской области на развитие физической культуры и спорта</t>
  </si>
  <si>
    <t>Субсидии муниципальным образованиям Сахалинской области на развитие образования</t>
  </si>
  <si>
    <t>Субсидии муниципальным образованиям Сахалинской области на поддержку муниципальных программ формирования современной городской среды (ФБ)</t>
  </si>
  <si>
    <t>Субсидии муниципальным образованиям Сахалинской области на поддержку муниципальных программ формирования современной городской среды (ОБ)</t>
  </si>
  <si>
    <t>Субсидии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</si>
  <si>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Субсидии муниципальным образованиям Сахалинской области на развитие культуры (Книжный фонд библиотек)</t>
  </si>
  <si>
    <t>Субсидии муниципальным образованиям Сахалинской области на проведение комплексных кадастровых работ</t>
  </si>
  <si>
    <t>Субсидии муниципальным образованиям Сахалинской области на развитие культуры (Техническое оснащение музея)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</si>
  <si>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(Компенсация родительской платы)</t>
  </si>
  <si>
    <t>R5050</t>
  </si>
  <si>
    <t>Субсидии муниципальным образованиям Сахалинской области на реализацию мероприятий по созданию условий для управления многоквартирными домами</t>
  </si>
  <si>
    <t>1 01 02130 01 0000 110</t>
  </si>
  <si>
    <t>09505</t>
  </si>
  <si>
    <t>09605</t>
  </si>
  <si>
    <t>Плановые назначения на 2026 год</t>
  </si>
  <si>
    <t>Субсидии муниципальным образованиям Сахалинской области на развитие культуры (Лучшие работники сельских учреждений и сельские учреждения культуры)</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</si>
  <si>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(Организация и осуществление деятельности, недееспособные)</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</si>
  <si>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(Мебель, проезд, найм)</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</si>
  <si>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</si>
  <si>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Субсидии муниципальным образованиям Сахалинской области на развитие культуры</t>
  </si>
  <si>
    <t>Субсидии муниципальным образованиям Сахалинской области на улучшение жилищных условий молодых семей</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</si>
  <si>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(ЕГЭ)</t>
  </si>
  <si>
    <t>Субвенция муниципальным образованиям Сахалинской области из областного бюджета Сахалинской области, предоставляемая за счет субвенции областному бюджету Сахалинской области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</si>
  <si>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62260; R5181</t>
  </si>
  <si>
    <t>Иные межбюджетные трансферты муниципальным образованиям Сахалинской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</si>
  <si>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Субсидии муниципальным образованиям Сахалинской области на реализацию инициативных проектов в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</si>
  <si>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(Вознаграждение приемным родителям и содержание ребенка в приемной семье)</t>
  </si>
  <si>
    <t>Инициативные платежи</t>
  </si>
  <si>
    <t>1 17 15000 00 0000 150</t>
  </si>
  <si>
    <t>Данные главных администраторов, уведомления СМФ и распоряжения ПСО (безвозмездные поступления)</t>
  </si>
  <si>
    <t>ПОСТУПЛЕНИЕ ДОХОДОВ ПО ГРУППАМ, ПОДГРУППАМ И СТАТЬЯМ БЮДЖЕТНОЙ КЛАССИФИКАЦИИ РФ</t>
  </si>
  <si>
    <t>В БЮДЖЕТ МО НОГЛИКСКИЙ МУНИЦИПАЛЬНЫЙ ОКРУГ САХАЛИНСКОЙ ОБЛАСТИ</t>
  </si>
  <si>
    <t>Плановые назначения на 2027 год</t>
  </si>
  <si>
    <t>1 05 04000 02 0000 110</t>
  </si>
  <si>
    <t>1 06 01000 00 0000 110</t>
  </si>
  <si>
    <t xml:space="preserve">1 06 02000 02 0000 110 </t>
  </si>
  <si>
    <t xml:space="preserve">1 06 06030 00 0000 110 </t>
  </si>
  <si>
    <t>1 11 05012 14 0000 120</t>
  </si>
  <si>
    <t>1 11 05074 14 0000 120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</si>
  <si>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</si>
  <si>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</si>
  <si>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</si>
  <si>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</si>
  <si>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1 12 01000 01 0000 120</t>
  </si>
  <si>
    <t>1 13 01994 14 0000 130</t>
  </si>
  <si>
    <t>Прочие доходы от оказания платных услуг (работ) получателями средств бюджетов муниципальных округов</t>
  </si>
  <si>
    <t>1 13 02994 14 0000 130</t>
  </si>
  <si>
    <t>Прочие доходы от компенсации затрат бюджетов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</si>
  <si>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</si>
  <si>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</si>
  <si>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114  06012 14 0000 430</t>
  </si>
  <si>
    <t>1 17 15020 14 0000 150</t>
  </si>
  <si>
    <t>Инициативные платежи, зачисляемые в бюджеты муниципальных округов</t>
  </si>
  <si>
    <t>Дотации бюджетам бюджетной системы Российской Федерации</t>
  </si>
  <si>
    <t>2 02 15002 14 0000 150</t>
  </si>
  <si>
    <t>Дотации бюджетам муниципальных округов на поддержку мер по обеспечению сбалансированности бюджетов</t>
  </si>
  <si>
    <t>2 02 16549 14 0000 150</t>
  </si>
  <si>
    <t>Дотации (гранты) бюджетам муниципальных округов за достижение показателей деятельности органов местного самоуправления</t>
  </si>
  <si>
    <t>2 02 29999 14 0000 150</t>
  </si>
  <si>
    <t>Субсидии муниципальным образованиям Сахалинской области на реализацию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</si>
  <si>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2 02 25511 14 0000 150</t>
  </si>
  <si>
    <t>2 02 25519 14 0000 150</t>
  </si>
  <si>
    <t>2 02 25555 14 0000 150</t>
  </si>
  <si>
    <t>2 02 25027 14 0000 150</t>
  </si>
  <si>
    <t>2 02 25497 14 0000 150</t>
  </si>
  <si>
    <t>2 02 20077 14 0000 150</t>
  </si>
  <si>
    <t>Субсидии муниципальным образованиям Сахалинской области на реализацию мероприятий по обустройству (созданию) мест (площадок) накопления твердых коммунальных отходов</t>
  </si>
  <si>
    <t>Субсидии муниципальным образованиям Сахалинской области на реализацию мероприятий по созданию в субъектах РФ новых мест в общеобразовательных организациях</t>
  </si>
  <si>
    <t>2 02 25520 14 0000 150</t>
  </si>
  <si>
    <t>2 02 20299 14 0000 150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</si>
  <si>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</si>
  <si>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</si>
  <si>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2 02 20302 14 0000 150</t>
  </si>
  <si>
    <t>2 02 25590 14 0000 150</t>
  </si>
  <si>
    <t>2 02 20300 14 0000 150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</si>
  <si>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</si>
  <si>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2 02 20303 14 0000 150</t>
  </si>
  <si>
    <t>Субсидии бюджетам муниципальных округов на обеспечение мероприятий по модернизации систем коммунальной инфраструктуры за счет средств бюджетов</t>
  </si>
  <si>
    <t>2 02 25304 14 0000 150</t>
  </si>
  <si>
    <t>63540; R3040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</si>
  <si>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</si>
  <si>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бюджетной системы Российской Федерации</t>
  </si>
  <si>
    <t>2 02 30024 14 0000 150</t>
  </si>
  <si>
    <t>2 02 30029 14 0000 150</t>
  </si>
  <si>
    <t>2 02 35120 14 0000 150</t>
  </si>
  <si>
    <t>2 02 30027 14 0000 150</t>
  </si>
  <si>
    <t>2 02 35082 14 0000 150</t>
  </si>
  <si>
    <t>2 02 39999 14 0000 150</t>
  </si>
  <si>
    <t>2 02 45303 14 0000 150</t>
  </si>
  <si>
    <t>2 02 45505 14 0000 150</t>
  </si>
  <si>
    <t>Межбюджетные трансферты,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</si>
  <si>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 xml:space="preserve">2 02 45179 14 0000 150  </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</si>
  <si>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</si>
  <si>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</si>
  <si>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2 07 00000 00 0000 000</t>
  </si>
  <si>
    <t>2 07 04000 14 0000 150</t>
  </si>
  <si>
    <t>Прочие безвозмездные поступления в бюджеты муниципальных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</si>
  <si>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</si>
  <si>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округов от возврата бюджетными учреждениями остатков субсидий прошлых лет</t>
  </si>
  <si>
    <t xml:space="preserve">2 18 04010 14 0000 150 </t>
  </si>
  <si>
    <t xml:space="preserve">2 18 04030 14 0000 150 </t>
  </si>
  <si>
    <t>Доходы бюджетов муниципальных округов от возврата иными организациями остатков субсидий прошлых лет</t>
  </si>
  <si>
    <t>2 19 27112 14 0000 150</t>
  </si>
  <si>
    <t>2 19 60010 14 0000 150</t>
  </si>
  <si>
    <t>Возврат остатков субсидий на софинансирование капитальных вложений в объекты муниципальной собственности из бюджетов муниципальных округов</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</si>
  <si>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</si>
  <si>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1 11 05326 14 0000 120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</si>
  <si>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</si>
  <si>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2 02 25513 14 0000 150</t>
  </si>
  <si>
    <t>63170; 9Д102</t>
  </si>
  <si>
    <t>2 02 25576 14 0000 150</t>
  </si>
  <si>
    <t>Субсидии муниципальным образованиям Сахалинской области на обеспечение комплексного развития сельских территорий</t>
  </si>
  <si>
    <t>А5760; R5760</t>
  </si>
  <si>
    <t>63060; 51540</t>
  </si>
  <si>
    <t>2 02 25559 14 0000 150</t>
  </si>
  <si>
    <t xml:space="preserve">2 19 25304 14 0000 150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</si>
  <si>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</si>
  <si>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Субсидии муниципальным образованиям Сахалинской области на развитие культуры (на развитие сети учреждений культурно-досугового типа)</t>
  </si>
  <si>
    <t>х</t>
  </si>
  <si>
    <t>1 01 02150 01 0000 110</t>
  </si>
  <si>
    <t>Налог на доходы физических лиц в части суммы налога, превышающей 702 тыс. рублей, относящейся к части налоговой базы, превышающей 5 млн рублей и составляющей не более 20 млн рублей (за исключением налога на доходы физических лиц в отношении доходов, указанных в абзаце 39 ст. 50 БК РФ, налога на доходы физических лиц в части суммы налога, превышающей 312 тыс. рублей, относящейся к сумме налоговых баз, указанных в п. 6 ст. 210 НК РФ, превышающей 2,4 млн рублей (за исключением налога на доходы физических лиц в отношении доходов, указанных в абзацах 35 и 36 ст. 50 БК РФ), а также налога на доходы физических лиц в отношении доходов физических лиц, не являющихся налоговыми резидентами РФ, указанных в абзаце 9 п. 3 ст. 224 НК РФ, в части суммы налога, превышающей 312 тыс. рублей, относящейся к части налоговой базы, превышающей 2,4 млн рублей)</t>
  </si>
  <si>
    <t>1 01 02210 01 0000 110</t>
  </si>
  <si>
    <t>Налог на доходы физических лиц в части суммы налога, относящейся к налоговой базе, указанной в п. 6.2 ст. 210 НК РФ, не превышающей 5 млн рублей</t>
  </si>
  <si>
    <t>1 01 02230 01 0000 110</t>
  </si>
  <si>
    <t>Налог на доходы физических лиц в части суммы налога, превышающей 650 тыс. рублей, относящейся к налоговой базе, указанной в п. 6.2 ст. 210 НК РФ, превышающей 5 млн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</si>
  <si>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НК РФ, а также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РФ,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</si>
  <si>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 227 НК РФ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</si>
  <si>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Налог на доходы физических лиц с доходов, полученных физическими лицами в соответствии со ст. 228 НК РФ (за исключением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</si>
  <si>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 227.1 НК РФ</t>
  </si>
  <si>
    <t>Налог на доходы физических лиц в части суммы налога, превышающей 650 тыс. рублей, относящейся к части налоговой базы, превышающей 5 млн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РФ в виде дивидендов) за налоговые периоды до 01.01.2025, а также налог на доходы физических лиц в части суммы налога, превышающей 312 тыс. рублей, относящейся к части налоговой базы, превышающей 2,4 млн рублей и составляющей не более 5 млн рублей (за исключением налога на доходы физических лиц в отношении доходов, указанных в абзаце 39 ст. 50 БК РФ, налога на доходы физических лиц в части суммы налога, превышающей 312 тыс. рублей, относящейся к сумме налоговых баз, указанных в п. 6 ст. 210 НК РФ, превышающей 2,4 млн рублей (за исключением налога на доходы физических лиц в отношении доходов, указанных в абзацах 35 и 36 ст. 50 БК РФ), а также налога на доходы физических лиц в отношении доходов физических лиц, не являющихся налоговыми резидентами РФ, указанных в абзаце 9 п. 3 ст. 224 НК РФ, в части суммы налога, превышающей 312 тыс. рублей, относящейся к части налоговой базы, превышающей 2,4 млн рублей) за налоговые периоды после 01.01.2025</t>
  </si>
  <si>
    <t>Налог на доходы физических лиц в отношении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</si>
  <si>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РФ</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</si>
  <si>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</si>
  <si>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</si>
  <si>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</si>
  <si>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</si>
  <si>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</si>
  <si>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</si>
  <si>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55590;   А5590</t>
  </si>
  <si>
    <t>55130; 55190</t>
  </si>
  <si>
    <t>НА 2025 - 2027 ГОДЫ (ПОПРАВКИ ДЕКАБРЬ)</t>
  </si>
  <si>
    <t>Утверждено решением Собрания МО от 13.12.24 № 36 (в ред. от  14.07.25 № 90)</t>
  </si>
  <si>
    <t>Субсидии муниципальным образованиям Сахалинской области на развитие образования (Оснащение предметных кабинетов общеобразовательных организаций средствами обучения и воспитания) ФБ</t>
  </si>
  <si>
    <t>Субсидии муниципальным образованиям Сахалинской области на развитие образования (Оснащение предметных кабинетов общеобразовательных организаций средствами обучения и воспитания) ОБ</t>
  </si>
  <si>
    <t>А5590</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</si>
  <si>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</si>
  <si>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</si>
  <si>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</si>
  <si>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РФ в виде дивидендов (в части суммы налога, превышающей 650 тыс. рублей за налоговые периоды до 01.01.2025, а также в части суммы налога, превышающей 312 тысяч рублей за налоговые периоды после 01.01.2025)</t>
  </si>
  <si>
    <t>Уведомления ЗСО № 101-ЗО от 14.10.25</t>
  </si>
  <si>
    <t xml:space="preserve">2 02 49999 14 0000 150  </t>
  </si>
  <si>
    <t xml:space="preserve">Иные межбюджетные трансферты из резервного фонда Правительства Сахалинской области на сбор, вывоз и утилизацию остатков нефтепродуктов, находящихся в резервуаре, расположенном в районе улицы Нефтяников с. Катанглли, с демонтажем резервуара </t>
  </si>
  <si>
    <t>9Д201</t>
  </si>
  <si>
    <t>55550; А5550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</si>
</sst>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7" x14ac:knownFonts="1">
    <font>
      <sz val="11"/>
      <color theme="1"/>
      <name val="Calibri"/>
      <family val="2"/>
      <charset val="204"/>
      <scheme val="minor"/>
    </font>
    <font>
      <sz val="10"/>
      <name val="Arial"/>
      <family val="2"/>
      <charset val="204"/>
    </font>
    <font>
      <sz val="11"/>
      <name val="Calibri"/>
      <family val="2"/>
    </font>
    <font>
      <sz val="14"/>
      <name val="Times New Roman"/>
      <family val="1"/>
      <charset val="204"/>
    </font>
    <font>
      <sz val="8"/>
      <color rgb="FF000000"/>
      <name val="Arial Cyr"/>
    </font>
    <font>
      <sz val="14"/>
      <color theme="1"/>
      <name val="Calibri"/>
      <family val="2"/>
      <charset val="204"/>
      <scheme val="minor"/>
    </font>
    <font>
      <sz val="14"/>
      <name val="Calibri"/>
      <family val="2"/>
      <charset val="204"/>
      <scheme val="minor"/>
    </font>
    <font>
      <sz val="14"/>
      <name val="Times New Roman"/>
      <family val="1"/>
    </font>
    <font>
      <sz val="14"/>
      <color theme="1"/>
      <name val="Times New Roman"/>
      <family val="1"/>
      <charset val="204"/>
    </font>
    <font>
      <sz val="14"/>
      <color indexed="8"/>
      <name val="Times New Roman"/>
      <family val="1"/>
      <charset val="204"/>
    </font>
    <font>
      <sz val="14"/>
      <name val="Times New Roman CYR"/>
      <family val="1"/>
      <charset val="204"/>
    </font>
    <font>
      <sz val="14"/>
      <name val="Times New Roman Cyr"/>
      <charset val="204"/>
    </font>
    <font>
      <sz val="14"/>
      <color indexed="8"/>
      <name val="Times New Roman"/>
      <family val="1"/>
    </font>
    <font>
      <sz val="14"/>
      <color rgb="FF000000"/>
      <name val="Times New Roman"/>
      <family val="1"/>
      <charset val="204"/>
    </font>
    <font>
      <b/>
      <sz val="14"/>
      <color theme="1"/>
      <name val="Times New Roman"/>
      <family val="1"/>
      <charset val="204"/>
    </font>
    <font>
      <b/>
      <sz val="14"/>
      <color theme="1"/>
      <name val="Calibri"/>
      <family val="2"/>
      <charset val="204"/>
      <scheme val="minor"/>
    </font>
    <font>
      <sz val="13"/>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
    <xf numFmtId="0" fontId="0" fillId="0" borderId="0"/>
    <xf numFmtId="0" fontId="1" fillId="0" borderId="0"/>
    <xf numFmtId="0" fontId="2" fillId="0" borderId="0"/>
    <xf numFmtId="0" fontId="4" fillId="0" borderId="8">
      <alignment vertical="top" wrapText="1"/>
    </xf>
  </cellStyleXfs>
  <cellXfs count="65">
    <xf numFmtId="0" fontId="0" fillId="0" borderId="0" xfId="0"/>
    <xf numFmtId="0" fontId="16" fillId="0" borderId="2" xfId="1" applyFont="1" applyFill="1" applyBorder="1" applyAlignment="1">
      <alignment horizontal="left" wrapText="1"/>
    </xf>
    <xf numFmtId="165" fontId="3" fillId="0" borderId="2" xfId="1" applyNumberFormat="1" applyFont="1" applyFill="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2" applyFont="1" applyFill="1" applyBorder="1" applyProtection="1">
      <protection locked="0"/>
    </xf>
    <xf numFmtId="164" fontId="7" fillId="0" borderId="2" xfId="0" applyNumberFormat="1" applyFont="1" applyFill="1" applyBorder="1" applyAlignment="1">
      <alignment horizontal="center" vertical="top" wrapText="1"/>
    </xf>
    <xf numFmtId="1" fontId="3" fillId="0" borderId="2" xfId="0" applyNumberFormat="1" applyFont="1" applyFill="1" applyBorder="1" applyAlignment="1">
      <alignment horizontal="center"/>
    </xf>
    <xf numFmtId="165" fontId="3" fillId="0" borderId="2" xfId="0" applyNumberFormat="1" applyFont="1" applyFill="1" applyBorder="1" applyAlignment="1" applyProtection="1">
      <alignment horizontal="right" wrapText="1"/>
      <protection locked="0"/>
    </xf>
    <xf numFmtId="165" fontId="7" fillId="0" borderId="2" xfId="1" applyNumberFormat="1" applyFont="1" applyFill="1" applyBorder="1" applyAlignment="1">
      <alignment horizontal="right"/>
    </xf>
    <xf numFmtId="165" fontId="10" fillId="0" borderId="2" xfId="1" applyNumberFormat="1" applyFont="1" applyFill="1" applyBorder="1" applyAlignment="1">
      <alignment horizontal="right"/>
    </xf>
    <xf numFmtId="165" fontId="8" fillId="0" borderId="2" xfId="0" applyNumberFormat="1" applyFont="1" applyFill="1" applyBorder="1" applyAlignment="1">
      <alignment horizontal="right"/>
    </xf>
    <xf numFmtId="0" fontId="5" fillId="0" borderId="0" xfId="0" applyFont="1" applyFill="1" applyAlignment="1">
      <alignment horizontal="right"/>
    </xf>
    <xf numFmtId="164" fontId="3" fillId="0" borderId="2" xfId="0" applyNumberFormat="1" applyFont="1" applyFill="1" applyBorder="1" applyAlignment="1">
      <alignment horizontal="center" vertical="top" wrapText="1"/>
    </xf>
    <xf numFmtId="0" fontId="3" fillId="0" borderId="0" xfId="1" applyFont="1" applyFill="1" applyAlignment="1">
      <alignment horizontal="right" wrapText="1"/>
    </xf>
    <xf numFmtId="0" fontId="3" fillId="0" borderId="2" xfId="1" applyFont="1" applyFill="1" applyBorder="1" applyAlignment="1">
      <alignment horizontal="center"/>
    </xf>
    <xf numFmtId="0" fontId="5" fillId="0" borderId="0" xfId="0" applyFont="1" applyFill="1"/>
    <xf numFmtId="0" fontId="8" fillId="0" borderId="2" xfId="0" applyFont="1" applyFill="1" applyBorder="1" applyAlignment="1">
      <alignment horizontal="center"/>
    </xf>
    <xf numFmtId="164" fontId="5" fillId="0" borderId="0" xfId="0" applyNumberFormat="1" applyFont="1" applyFill="1" applyAlignment="1">
      <alignment horizontal="right"/>
    </xf>
    <xf numFmtId="0" fontId="5" fillId="0" borderId="0" xfId="0" applyFont="1" applyFill="1" applyAlignment="1">
      <alignment horizontal="left" vertical="center"/>
    </xf>
    <xf numFmtId="0" fontId="3" fillId="0" borderId="0" xfId="1" applyFont="1" applyFill="1" applyAlignment="1">
      <alignment wrapText="1"/>
    </xf>
    <xf numFmtId="164" fontId="6" fillId="0" borderId="0" xfId="0" applyNumberFormat="1" applyFont="1" applyFill="1" applyAlignment="1">
      <alignment horizontal="right"/>
    </xf>
    <xf numFmtId="0" fontId="3" fillId="0" borderId="2" xfId="1" applyFont="1" applyFill="1" applyBorder="1" applyAlignment="1">
      <alignment horizontal="center" vertical="center"/>
    </xf>
    <xf numFmtId="0" fontId="3" fillId="0" borderId="2" xfId="1" applyFont="1" applyFill="1" applyBorder="1" applyAlignment="1">
      <alignment horizontal="left" wrapText="1"/>
    </xf>
    <xf numFmtId="0" fontId="8" fillId="0" borderId="2" xfId="0" applyFont="1" applyFill="1" applyBorder="1" applyAlignment="1">
      <alignment horizontal="left" wrapText="1"/>
    </xf>
    <xf numFmtId="0" fontId="7" fillId="0" borderId="2" xfId="1" applyFont="1" applyFill="1" applyBorder="1" applyAlignment="1">
      <alignment horizontal="center"/>
    </xf>
    <xf numFmtId="0" fontId="7" fillId="0" borderId="2" xfId="1" applyFont="1" applyFill="1" applyBorder="1" applyAlignment="1">
      <alignment horizontal="left"/>
    </xf>
    <xf numFmtId="0" fontId="7" fillId="0" borderId="2" xfId="1" applyFont="1" applyFill="1" applyBorder="1" applyAlignment="1">
      <alignment horizontal="left" wrapText="1"/>
    </xf>
    <xf numFmtId="0" fontId="9" fillId="0" borderId="2" xfId="1" applyFont="1" applyFill="1" applyBorder="1" applyAlignment="1">
      <alignment horizontal="center"/>
    </xf>
    <xf numFmtId="0" fontId="9" fillId="0" borderId="2" xfId="1" applyFont="1" applyFill="1" applyBorder="1" applyAlignment="1">
      <alignment horizontal="left" wrapText="1"/>
    </xf>
    <xf numFmtId="0" fontId="10" fillId="0" borderId="2" xfId="1" applyFont="1" applyFill="1" applyBorder="1" applyAlignment="1">
      <alignment horizontal="center"/>
    </xf>
    <xf numFmtId="0" fontId="10" fillId="0" borderId="2" xfId="1" applyFont="1" applyFill="1" applyBorder="1" applyAlignment="1">
      <alignment horizontal="left" wrapText="1"/>
    </xf>
    <xf numFmtId="49" fontId="3" fillId="0" borderId="2" xfId="1" applyNumberFormat="1" applyFont="1" applyFill="1" applyBorder="1" applyAlignment="1">
      <alignment horizontal="center"/>
    </xf>
    <xf numFmtId="0" fontId="3" fillId="0" borderId="2" xfId="0" applyFont="1" applyFill="1" applyBorder="1" applyAlignment="1" applyProtection="1">
      <alignment horizontal="center"/>
      <protection locked="0"/>
    </xf>
    <xf numFmtId="0" fontId="3" fillId="0" borderId="2" xfId="0" applyFont="1" applyFill="1" applyBorder="1" applyAlignment="1" applyProtection="1">
      <alignment horizontal="left" wrapText="1" justifyLastLine="1"/>
      <protection locked="0"/>
    </xf>
    <xf numFmtId="0" fontId="11" fillId="0" borderId="2" xfId="1" applyFont="1" applyFill="1" applyBorder="1" applyAlignment="1">
      <alignment horizontal="center"/>
    </xf>
    <xf numFmtId="0" fontId="11" fillId="0" borderId="2" xfId="1" applyFont="1" applyFill="1" applyBorder="1" applyAlignment="1">
      <alignment horizontal="left" wrapText="1"/>
    </xf>
    <xf numFmtId="0" fontId="12" fillId="0" borderId="2" xfId="1" applyFont="1" applyFill="1" applyBorder="1" applyAlignment="1">
      <alignment horizontal="left" wrapText="1"/>
    </xf>
    <xf numFmtId="0" fontId="8" fillId="0" borderId="2" xfId="0" applyFont="1" applyFill="1" applyBorder="1" applyAlignment="1">
      <alignment horizontal="right"/>
    </xf>
    <xf numFmtId="0" fontId="8" fillId="0" borderId="2" xfId="0" applyFont="1" applyFill="1" applyBorder="1" applyAlignment="1">
      <alignment horizontal="right" wrapText="1"/>
    </xf>
    <xf numFmtId="0" fontId="8" fillId="0" borderId="2" xfId="0" applyFont="1" applyFill="1" applyBorder="1"/>
    <xf numFmtId="0" fontId="3" fillId="0" borderId="2" xfId="1" applyFont="1" applyFill="1" applyBorder="1" applyAlignment="1">
      <alignment horizontal="center" wrapText="1"/>
    </xf>
    <xf numFmtId="0" fontId="3" fillId="0" borderId="2" xfId="1" applyFont="1" applyFill="1" applyBorder="1" applyAlignment="1">
      <alignment horizontal="right" wrapText="1"/>
    </xf>
    <xf numFmtId="0" fontId="3" fillId="0" borderId="2" xfId="1" applyFont="1" applyFill="1" applyBorder="1" applyAlignment="1">
      <alignment wrapText="1"/>
    </xf>
    <xf numFmtId="0" fontId="13" fillId="0" borderId="2" xfId="0" applyFont="1" applyFill="1" applyBorder="1" applyAlignment="1">
      <alignment horizontal="left" wrapText="1"/>
    </xf>
    <xf numFmtId="0" fontId="8" fillId="0" borderId="2" xfId="0" applyFont="1" applyFill="1" applyBorder="1" applyAlignment="1">
      <alignment wrapText="1"/>
    </xf>
    <xf numFmtId="49" fontId="8" fillId="0" borderId="2" xfId="0" applyNumberFormat="1" applyFont="1" applyFill="1" applyBorder="1" applyAlignment="1">
      <alignment horizontal="right"/>
    </xf>
    <xf numFmtId="0" fontId="3" fillId="0" borderId="2" xfId="1" applyFont="1" applyFill="1" applyBorder="1" applyAlignment="1">
      <alignment horizontal="left" vertical="center" wrapText="1"/>
    </xf>
    <xf numFmtId="49" fontId="8" fillId="0" borderId="2" xfId="0" applyNumberFormat="1" applyFont="1" applyFill="1" applyBorder="1" applyAlignment="1">
      <alignment horizontal="right" wrapText="1"/>
    </xf>
    <xf numFmtId="0" fontId="3" fillId="0" borderId="2" xfId="0" applyFont="1" applyFill="1" applyBorder="1" applyAlignment="1">
      <alignment horizontal="right" wrapText="1"/>
    </xf>
    <xf numFmtId="165" fontId="5" fillId="0" borderId="0" xfId="0" applyNumberFormat="1" applyFont="1" applyFill="1"/>
    <xf numFmtId="0" fontId="14" fillId="0" borderId="2" xfId="0" applyFont="1" applyFill="1" applyBorder="1"/>
    <xf numFmtId="0" fontId="15" fillId="0" borderId="0" xfId="0" applyFont="1" applyFill="1"/>
    <xf numFmtId="0" fontId="3" fillId="0" borderId="2" xfId="1" applyFont="1" applyFill="1" applyBorder="1" applyAlignment="1">
      <alignment horizontal="left"/>
    </xf>
    <xf numFmtId="0" fontId="3"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justifyLastLine="1"/>
    </xf>
    <xf numFmtId="0" fontId="7" fillId="0" borderId="3" xfId="0" applyFont="1" applyFill="1" applyBorder="1" applyAlignment="1">
      <alignment horizontal="center" vertical="center" justifyLastLine="1"/>
    </xf>
    <xf numFmtId="0" fontId="7" fillId="0" borderId="4" xfId="0" applyFont="1" applyFill="1" applyBorder="1" applyAlignment="1">
      <alignment horizontal="center" vertical="center" justifyLastLine="1"/>
    </xf>
    <xf numFmtId="164" fontId="7" fillId="0" borderId="5" xfId="0" applyNumberFormat="1" applyFont="1" applyFill="1" applyBorder="1" applyAlignment="1">
      <alignment horizontal="center" vertical="center" wrapText="1"/>
    </xf>
    <xf numFmtId="164" fontId="7" fillId="0" borderId="6" xfId="0" applyNumberFormat="1" applyFont="1" applyFill="1" applyBorder="1" applyAlignment="1">
      <alignment horizontal="center" vertical="center" wrapText="1"/>
    </xf>
    <xf numFmtId="164" fontId="7" fillId="0" borderId="7" xfId="0"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3" fillId="0" borderId="1" xfId="2" applyFont="1" applyFill="1" applyBorder="1" applyAlignment="1" applyProtection="1">
      <alignment horizontal="right"/>
      <protection locked="0"/>
    </xf>
  </cellXfs>
  <cellStyles count="4">
    <cellStyle name="xl27" xfId="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40"/>
  <sheetViews>
    <sheetView tabSelected="1" topLeftCell="A127" zoomScale="80" zoomScaleNormal="80" zoomScaleSheetLayoutView="80" workbookViewId="0">
      <selection activeCell="G50" sqref="G50"/>
    </sheetView>
  </sheetViews>
  <sheetFormatPr defaultRowHeight="18.75" x14ac:dyDescent="0.3"/>
  <cols>
    <col min="1" max="1" width="30.140625" style="15" bestFit="1" customWidth="1"/>
    <col min="2" max="2" width="76.28515625" style="18" customWidth="1"/>
    <col min="3" max="3" width="11.7109375" style="18" customWidth="1"/>
    <col min="4" max="4" width="15.5703125" style="11" customWidth="1"/>
    <col min="5" max="5" width="14.5703125" style="11" customWidth="1"/>
    <col min="6" max="6" width="16.85546875" style="11" customWidth="1"/>
    <col min="7" max="7" width="16.140625" style="20" customWidth="1"/>
    <col min="8" max="8" width="14.85546875" style="17" bestFit="1" customWidth="1"/>
    <col min="9" max="9" width="14.85546875" style="11" customWidth="1"/>
    <col min="10" max="10" width="14.5703125" style="11" customWidth="1"/>
    <col min="11" max="11" width="17" style="11" customWidth="1"/>
    <col min="12" max="12" width="14.85546875" style="11" bestFit="1" customWidth="1"/>
    <col min="13" max="13" width="15" style="11" customWidth="1"/>
    <col min="14" max="15" width="15.85546875" style="15" customWidth="1"/>
    <col min="16" max="16384" width="9.140625" style="15"/>
  </cols>
  <sheetData>
    <row r="1" spans="1:15" x14ac:dyDescent="0.3">
      <c r="A1" s="53" t="s">
        <v>136</v>
      </c>
      <c r="B1" s="53"/>
      <c r="C1" s="53"/>
      <c r="D1" s="53"/>
      <c r="E1" s="53"/>
      <c r="F1" s="53"/>
      <c r="G1" s="53"/>
      <c r="H1" s="53"/>
      <c r="I1" s="53"/>
      <c r="J1" s="53"/>
      <c r="K1" s="53"/>
      <c r="L1" s="53"/>
      <c r="M1" s="53"/>
      <c r="N1" s="53"/>
      <c r="O1" s="53"/>
    </row>
    <row r="2" spans="1:15" x14ac:dyDescent="0.3">
      <c r="A2" s="53" t="s">
        <v>137</v>
      </c>
      <c r="B2" s="53"/>
      <c r="C2" s="53"/>
      <c r="D2" s="53"/>
      <c r="E2" s="53"/>
      <c r="F2" s="53"/>
      <c r="G2" s="53"/>
      <c r="H2" s="53"/>
      <c r="I2" s="53"/>
      <c r="J2" s="53"/>
      <c r="K2" s="53"/>
      <c r="L2" s="53"/>
      <c r="M2" s="53"/>
      <c r="N2" s="53"/>
      <c r="O2" s="53"/>
    </row>
    <row r="3" spans="1:15" s="18" customFormat="1" x14ac:dyDescent="0.25">
      <c r="A3" s="53" t="s">
        <v>246</v>
      </c>
      <c r="B3" s="53"/>
      <c r="C3" s="53"/>
      <c r="D3" s="53"/>
      <c r="E3" s="53"/>
      <c r="F3" s="53"/>
      <c r="G3" s="53"/>
      <c r="H3" s="53"/>
      <c r="I3" s="53"/>
      <c r="J3" s="53"/>
      <c r="K3" s="53"/>
      <c r="L3" s="53"/>
      <c r="M3" s="53"/>
      <c r="N3" s="53"/>
      <c r="O3" s="53"/>
    </row>
    <row r="4" spans="1:15" x14ac:dyDescent="0.3">
      <c r="A4" s="19"/>
      <c r="B4" s="19"/>
      <c r="C4" s="19"/>
      <c r="D4" s="13"/>
      <c r="E4" s="13"/>
      <c r="F4" s="13"/>
      <c r="H4" s="4"/>
      <c r="I4" s="4"/>
      <c r="J4" s="4"/>
      <c r="K4" s="4"/>
      <c r="L4" s="4"/>
      <c r="M4" s="4"/>
      <c r="N4" s="64"/>
      <c r="O4" s="64"/>
    </row>
    <row r="5" spans="1:15" x14ac:dyDescent="0.3">
      <c r="A5" s="54" t="s">
        <v>0</v>
      </c>
      <c r="B5" s="55" t="s">
        <v>81</v>
      </c>
      <c r="C5" s="56" t="s">
        <v>83</v>
      </c>
      <c r="D5" s="58" t="s">
        <v>86</v>
      </c>
      <c r="E5" s="59"/>
      <c r="F5" s="59"/>
      <c r="G5" s="59"/>
      <c r="H5" s="60"/>
      <c r="I5" s="58" t="s">
        <v>120</v>
      </c>
      <c r="J5" s="59"/>
      <c r="K5" s="59"/>
      <c r="L5" s="60"/>
      <c r="M5" s="61" t="s">
        <v>138</v>
      </c>
      <c r="N5" s="62"/>
      <c r="O5" s="63"/>
    </row>
    <row r="6" spans="1:15" ht="219.75" customHeight="1" x14ac:dyDescent="0.3">
      <c r="A6" s="54"/>
      <c r="B6" s="55"/>
      <c r="C6" s="57"/>
      <c r="D6" s="5" t="s">
        <v>247</v>
      </c>
      <c r="E6" s="5" t="s">
        <v>255</v>
      </c>
      <c r="F6" s="5" t="s">
        <v>135</v>
      </c>
      <c r="G6" s="5" t="s">
        <v>85</v>
      </c>
      <c r="H6" s="12" t="s">
        <v>84</v>
      </c>
      <c r="I6" s="5" t="s">
        <v>247</v>
      </c>
      <c r="J6" s="5" t="s">
        <v>255</v>
      </c>
      <c r="K6" s="5" t="s">
        <v>85</v>
      </c>
      <c r="L6" s="12" t="s">
        <v>84</v>
      </c>
      <c r="M6" s="5" t="s">
        <v>247</v>
      </c>
      <c r="N6" s="12" t="s">
        <v>85</v>
      </c>
      <c r="O6" s="12" t="s">
        <v>84</v>
      </c>
    </row>
    <row r="7" spans="1:15" x14ac:dyDescent="0.3">
      <c r="A7" s="14">
        <v>1</v>
      </c>
      <c r="B7" s="21">
        <v>2</v>
      </c>
      <c r="C7" s="21">
        <v>3</v>
      </c>
      <c r="D7" s="14">
        <v>4</v>
      </c>
      <c r="E7" s="14">
        <v>5</v>
      </c>
      <c r="F7" s="14">
        <v>6</v>
      </c>
      <c r="G7" s="6">
        <v>7</v>
      </c>
      <c r="H7" s="6">
        <v>8</v>
      </c>
      <c r="I7" s="6">
        <v>9</v>
      </c>
      <c r="J7" s="6">
        <v>10</v>
      </c>
      <c r="K7" s="6">
        <v>11</v>
      </c>
      <c r="L7" s="6">
        <v>12</v>
      </c>
      <c r="M7" s="6">
        <v>13</v>
      </c>
      <c r="N7" s="16">
        <v>14</v>
      </c>
      <c r="O7" s="16">
        <v>15</v>
      </c>
    </row>
    <row r="8" spans="1:15" x14ac:dyDescent="0.3">
      <c r="A8" s="14" t="s">
        <v>1</v>
      </c>
      <c r="B8" s="22" t="s">
        <v>2</v>
      </c>
      <c r="C8" s="22"/>
      <c r="D8" s="2">
        <f>SUM(D9+D21+D23+D28+D35+D36+D37+D45+D47+D50+D56+D57)</f>
        <v>1613597.5</v>
      </c>
      <c r="E8" s="2">
        <f t="shared" ref="E8:F8" si="0">SUM(E9+E21+E23+E28+E35+E36+E37+E45+E47+E50+E56+E57)</f>
        <v>0</v>
      </c>
      <c r="F8" s="2">
        <f t="shared" si="0"/>
        <v>103238.00000000001</v>
      </c>
      <c r="G8" s="2">
        <f>E8+F8</f>
        <v>103238.00000000001</v>
      </c>
      <c r="H8" s="2">
        <f t="shared" ref="H8:H20" si="1">D8+G8</f>
        <v>1716835.5</v>
      </c>
      <c r="I8" s="2">
        <f>SUM(I9+I21+I23+I28+I35+I36+I37+I45+I47+I50+I56+I57)</f>
        <v>1393514.2999999998</v>
      </c>
      <c r="J8" s="2">
        <f>SUM(J9+J21+J23+J28+J35+J36+J37+J45+J47+J50+J56+J57)</f>
        <v>0</v>
      </c>
      <c r="K8" s="2">
        <f>SUM(K9+K21+K23+K28+K35+K36+K37+K45+K47+K50+K56+K57)</f>
        <v>0</v>
      </c>
      <c r="L8" s="2">
        <f>I8+K8</f>
        <v>1393514.2999999998</v>
      </c>
      <c r="M8" s="2">
        <f>SUM(M9+M21+M23+M28+M35+M36+M37+M45+M47+M50+M56+M57)</f>
        <v>1458820.5999999996</v>
      </c>
      <c r="N8" s="2">
        <f t="shared" ref="N8:O8" si="2">SUM(N9+N21+N23+N28+N35+N36+N37+N45+N47+N50+N56+N57)</f>
        <v>0</v>
      </c>
      <c r="O8" s="2">
        <f t="shared" si="2"/>
        <v>1458820.5999999996</v>
      </c>
    </row>
    <row r="9" spans="1:15" x14ac:dyDescent="0.3">
      <c r="A9" s="14" t="s">
        <v>3</v>
      </c>
      <c r="B9" s="22" t="s">
        <v>4</v>
      </c>
      <c r="C9" s="22"/>
      <c r="D9" s="2">
        <f>SUM(D10:D20)</f>
        <v>1285196</v>
      </c>
      <c r="E9" s="2">
        <f t="shared" ref="E9:O9" si="3">SUM(E10:E20)</f>
        <v>0</v>
      </c>
      <c r="F9" s="2">
        <f t="shared" si="3"/>
        <v>100000</v>
      </c>
      <c r="G9" s="2">
        <f t="shared" si="3"/>
        <v>100000</v>
      </c>
      <c r="H9" s="2">
        <f t="shared" si="1"/>
        <v>1385196</v>
      </c>
      <c r="I9" s="2">
        <f t="shared" si="3"/>
        <v>1041564</v>
      </c>
      <c r="J9" s="2">
        <f t="shared" si="3"/>
        <v>0</v>
      </c>
      <c r="K9" s="2">
        <f t="shared" si="3"/>
        <v>0</v>
      </c>
      <c r="L9" s="2">
        <f>K9+I9</f>
        <v>1041564</v>
      </c>
      <c r="M9" s="2">
        <f t="shared" si="3"/>
        <v>1093645</v>
      </c>
      <c r="N9" s="2">
        <f t="shared" si="3"/>
        <v>0</v>
      </c>
      <c r="O9" s="2">
        <f t="shared" si="3"/>
        <v>1093645</v>
      </c>
    </row>
    <row r="10" spans="1:15" ht="243.75" x14ac:dyDescent="0.3">
      <c r="A10" s="14" t="s">
        <v>5</v>
      </c>
      <c r="B10" s="22" t="s">
        <v>231</v>
      </c>
      <c r="C10" s="22"/>
      <c r="D10" s="3">
        <v>574437</v>
      </c>
      <c r="E10" s="3">
        <v>0</v>
      </c>
      <c r="F10" s="3">
        <v>97598</v>
      </c>
      <c r="G10" s="2">
        <f>F10</f>
        <v>97598</v>
      </c>
      <c r="H10" s="2">
        <f t="shared" si="1"/>
        <v>672035</v>
      </c>
      <c r="I10" s="3">
        <v>950140</v>
      </c>
      <c r="J10" s="3">
        <v>0</v>
      </c>
      <c r="K10" s="2">
        <v>0</v>
      </c>
      <c r="L10" s="2">
        <f t="shared" ref="L10:L20" si="4">K10+I10</f>
        <v>950140</v>
      </c>
      <c r="M10" s="3">
        <v>997647</v>
      </c>
      <c r="N10" s="2">
        <v>0</v>
      </c>
      <c r="O10" s="2">
        <f>M10+N10</f>
        <v>997647</v>
      </c>
    </row>
    <row r="11" spans="1:15" ht="187.5" x14ac:dyDescent="0.3">
      <c r="A11" s="14" t="s">
        <v>6</v>
      </c>
      <c r="B11" s="22" t="s">
        <v>232</v>
      </c>
      <c r="C11" s="22"/>
      <c r="D11" s="3">
        <v>849</v>
      </c>
      <c r="E11" s="3">
        <v>0</v>
      </c>
      <c r="F11" s="3">
        <v>240</v>
      </c>
      <c r="G11" s="2">
        <f t="shared" ref="G11:G20" si="5">F11</f>
        <v>240</v>
      </c>
      <c r="H11" s="2">
        <f t="shared" si="1"/>
        <v>1089</v>
      </c>
      <c r="I11" s="3">
        <v>424</v>
      </c>
      <c r="J11" s="3">
        <v>0</v>
      </c>
      <c r="K11" s="2">
        <v>0</v>
      </c>
      <c r="L11" s="2">
        <f t="shared" si="4"/>
        <v>424</v>
      </c>
      <c r="M11" s="3">
        <v>445</v>
      </c>
      <c r="N11" s="2">
        <v>0</v>
      </c>
      <c r="O11" s="2">
        <f>M11+N11</f>
        <v>445</v>
      </c>
    </row>
    <row r="12" spans="1:15" ht="206.25" x14ac:dyDescent="0.3">
      <c r="A12" s="14" t="s">
        <v>251</v>
      </c>
      <c r="B12" s="22" t="s">
        <v>252</v>
      </c>
      <c r="C12" s="22"/>
      <c r="D12" s="3">
        <v>0</v>
      </c>
      <c r="E12" s="3">
        <v>0</v>
      </c>
      <c r="F12" s="3">
        <v>159</v>
      </c>
      <c r="G12" s="2">
        <f t="shared" si="5"/>
        <v>159</v>
      </c>
      <c r="H12" s="2">
        <f t="shared" si="1"/>
        <v>159</v>
      </c>
      <c r="I12" s="3">
        <v>0</v>
      </c>
      <c r="J12" s="3">
        <v>0</v>
      </c>
      <c r="K12" s="2">
        <v>0</v>
      </c>
      <c r="L12" s="2">
        <f t="shared" si="4"/>
        <v>0</v>
      </c>
      <c r="M12" s="3">
        <v>0</v>
      </c>
      <c r="N12" s="2">
        <v>0</v>
      </c>
      <c r="O12" s="2">
        <v>0</v>
      </c>
    </row>
    <row r="13" spans="1:15" ht="150" x14ac:dyDescent="0.3">
      <c r="A13" s="14" t="s">
        <v>7</v>
      </c>
      <c r="B13" s="22" t="s">
        <v>233</v>
      </c>
      <c r="C13" s="22"/>
      <c r="D13" s="3">
        <v>2850</v>
      </c>
      <c r="E13" s="3">
        <v>0</v>
      </c>
      <c r="F13" s="3">
        <v>-1193</v>
      </c>
      <c r="G13" s="2">
        <f t="shared" si="5"/>
        <v>-1193</v>
      </c>
      <c r="H13" s="2">
        <f t="shared" si="1"/>
        <v>1657</v>
      </c>
      <c r="I13" s="3">
        <v>2998</v>
      </c>
      <c r="J13" s="3">
        <v>0</v>
      </c>
      <c r="K13" s="2">
        <v>0</v>
      </c>
      <c r="L13" s="2">
        <f t="shared" si="4"/>
        <v>2998</v>
      </c>
      <c r="M13" s="3">
        <v>3148</v>
      </c>
      <c r="N13" s="2">
        <v>0</v>
      </c>
      <c r="O13" s="2">
        <f t="shared" ref="O13:O20" si="6">M13+N13</f>
        <v>3148</v>
      </c>
    </row>
    <row r="14" spans="1:15" ht="93.75" x14ac:dyDescent="0.3">
      <c r="A14" s="14" t="s">
        <v>8</v>
      </c>
      <c r="B14" s="22" t="s">
        <v>234</v>
      </c>
      <c r="C14" s="22"/>
      <c r="D14" s="3">
        <v>1014</v>
      </c>
      <c r="E14" s="3">
        <v>0</v>
      </c>
      <c r="F14" s="3">
        <v>7</v>
      </c>
      <c r="G14" s="2">
        <f t="shared" si="5"/>
        <v>7</v>
      </c>
      <c r="H14" s="2">
        <f t="shared" si="1"/>
        <v>1021</v>
      </c>
      <c r="I14" s="3">
        <v>639</v>
      </c>
      <c r="J14" s="3">
        <v>0</v>
      </c>
      <c r="K14" s="2">
        <v>0</v>
      </c>
      <c r="L14" s="2">
        <f t="shared" si="4"/>
        <v>639</v>
      </c>
      <c r="M14" s="3">
        <v>671</v>
      </c>
      <c r="N14" s="2">
        <v>0</v>
      </c>
      <c r="O14" s="2">
        <f t="shared" si="6"/>
        <v>671</v>
      </c>
    </row>
    <row r="15" spans="1:15" ht="409.5" x14ac:dyDescent="0.3">
      <c r="A15" s="14" t="s">
        <v>9</v>
      </c>
      <c r="B15" s="22" t="s">
        <v>235</v>
      </c>
      <c r="C15" s="22"/>
      <c r="D15" s="3">
        <v>44637</v>
      </c>
      <c r="E15" s="3">
        <v>0</v>
      </c>
      <c r="F15" s="3">
        <v>12857</v>
      </c>
      <c r="G15" s="2">
        <f t="shared" si="5"/>
        <v>12857</v>
      </c>
      <c r="H15" s="2">
        <f t="shared" si="1"/>
        <v>57494</v>
      </c>
      <c r="I15" s="7">
        <v>86821</v>
      </c>
      <c r="J15" s="7">
        <v>0</v>
      </c>
      <c r="K15" s="2">
        <v>0</v>
      </c>
      <c r="L15" s="2">
        <f t="shared" si="4"/>
        <v>86821</v>
      </c>
      <c r="M15" s="7">
        <v>91165</v>
      </c>
      <c r="N15" s="2">
        <v>0</v>
      </c>
      <c r="O15" s="2">
        <f t="shared" si="6"/>
        <v>91165</v>
      </c>
    </row>
    <row r="16" spans="1:15" ht="131.25" x14ac:dyDescent="0.3">
      <c r="A16" s="14" t="s">
        <v>117</v>
      </c>
      <c r="B16" s="22" t="s">
        <v>236</v>
      </c>
      <c r="C16" s="22"/>
      <c r="D16" s="3">
        <v>770</v>
      </c>
      <c r="E16" s="3">
        <v>0</v>
      </c>
      <c r="F16" s="3">
        <v>15</v>
      </c>
      <c r="G16" s="2">
        <f t="shared" si="5"/>
        <v>15</v>
      </c>
      <c r="H16" s="2">
        <f t="shared" si="1"/>
        <v>785</v>
      </c>
      <c r="I16" s="7">
        <v>542</v>
      </c>
      <c r="J16" s="7">
        <v>0</v>
      </c>
      <c r="K16" s="2">
        <v>0</v>
      </c>
      <c r="L16" s="2">
        <f t="shared" si="4"/>
        <v>542</v>
      </c>
      <c r="M16" s="7">
        <v>569</v>
      </c>
      <c r="N16" s="2">
        <v>0</v>
      </c>
      <c r="O16" s="2">
        <f t="shared" si="6"/>
        <v>569</v>
      </c>
    </row>
    <row r="17" spans="1:15" ht="131.25" x14ac:dyDescent="0.3">
      <c r="A17" s="14" t="s">
        <v>253</v>
      </c>
      <c r="B17" s="22" t="s">
        <v>254</v>
      </c>
      <c r="C17" s="22"/>
      <c r="D17" s="3">
        <v>0</v>
      </c>
      <c r="E17" s="3">
        <v>0</v>
      </c>
      <c r="F17" s="3">
        <v>110</v>
      </c>
      <c r="G17" s="2">
        <f t="shared" si="5"/>
        <v>110</v>
      </c>
      <c r="H17" s="2">
        <f t="shared" si="1"/>
        <v>110</v>
      </c>
      <c r="I17" s="7">
        <v>0</v>
      </c>
      <c r="J17" s="7">
        <v>0</v>
      </c>
      <c r="K17" s="2">
        <v>0</v>
      </c>
      <c r="L17" s="2">
        <f t="shared" si="4"/>
        <v>0</v>
      </c>
      <c r="M17" s="7">
        <v>0</v>
      </c>
      <c r="N17" s="2">
        <v>0</v>
      </c>
      <c r="O17" s="2">
        <f t="shared" si="6"/>
        <v>0</v>
      </c>
    </row>
    <row r="18" spans="1:15" ht="300" x14ac:dyDescent="0.3">
      <c r="A18" s="14" t="s">
        <v>225</v>
      </c>
      <c r="B18" s="22" t="s">
        <v>226</v>
      </c>
      <c r="C18" s="22"/>
      <c r="D18" s="3">
        <v>2340</v>
      </c>
      <c r="E18" s="3">
        <v>0</v>
      </c>
      <c r="F18" s="3">
        <v>27234</v>
      </c>
      <c r="G18" s="2">
        <f t="shared" si="5"/>
        <v>27234</v>
      </c>
      <c r="H18" s="2">
        <f t="shared" si="1"/>
        <v>29574</v>
      </c>
      <c r="I18" s="7">
        <v>0</v>
      </c>
      <c r="J18" s="7">
        <v>0</v>
      </c>
      <c r="K18" s="2">
        <v>0</v>
      </c>
      <c r="L18" s="2">
        <f t="shared" si="4"/>
        <v>0</v>
      </c>
      <c r="M18" s="7">
        <v>0</v>
      </c>
      <c r="N18" s="2">
        <v>0</v>
      </c>
      <c r="O18" s="2">
        <f t="shared" si="6"/>
        <v>0</v>
      </c>
    </row>
    <row r="19" spans="1:15" ht="56.25" x14ac:dyDescent="0.3">
      <c r="A19" s="14" t="s">
        <v>227</v>
      </c>
      <c r="B19" s="22" t="s">
        <v>228</v>
      </c>
      <c r="C19" s="22"/>
      <c r="D19" s="3">
        <v>622483</v>
      </c>
      <c r="E19" s="3">
        <v>0</v>
      </c>
      <c r="F19" s="3">
        <v>-15837</v>
      </c>
      <c r="G19" s="2">
        <f t="shared" si="5"/>
        <v>-15837</v>
      </c>
      <c r="H19" s="2">
        <f t="shared" si="1"/>
        <v>606646</v>
      </c>
      <c r="I19" s="7">
        <v>0</v>
      </c>
      <c r="J19" s="7">
        <v>0</v>
      </c>
      <c r="K19" s="2">
        <v>0</v>
      </c>
      <c r="L19" s="2">
        <f t="shared" si="4"/>
        <v>0</v>
      </c>
      <c r="M19" s="7">
        <v>0</v>
      </c>
      <c r="N19" s="2">
        <v>0</v>
      </c>
      <c r="O19" s="2">
        <f t="shared" si="6"/>
        <v>0</v>
      </c>
    </row>
    <row r="20" spans="1:15" ht="75" x14ac:dyDescent="0.3">
      <c r="A20" s="14" t="s">
        <v>229</v>
      </c>
      <c r="B20" s="22" t="s">
        <v>230</v>
      </c>
      <c r="C20" s="22"/>
      <c r="D20" s="3">
        <v>35816</v>
      </c>
      <c r="E20" s="3">
        <v>0</v>
      </c>
      <c r="F20" s="3">
        <v>-21190</v>
      </c>
      <c r="G20" s="2">
        <f t="shared" si="5"/>
        <v>-21190</v>
      </c>
      <c r="H20" s="2">
        <f t="shared" si="1"/>
        <v>14626</v>
      </c>
      <c r="I20" s="7">
        <v>0</v>
      </c>
      <c r="J20" s="7">
        <v>0</v>
      </c>
      <c r="K20" s="2">
        <v>0</v>
      </c>
      <c r="L20" s="2">
        <f t="shared" si="4"/>
        <v>0</v>
      </c>
      <c r="M20" s="7">
        <v>0</v>
      </c>
      <c r="N20" s="2">
        <v>0</v>
      </c>
      <c r="O20" s="2">
        <f t="shared" si="6"/>
        <v>0</v>
      </c>
    </row>
    <row r="21" spans="1:15" ht="37.5" x14ac:dyDescent="0.3">
      <c r="A21" s="16" t="s">
        <v>10</v>
      </c>
      <c r="B21" s="23" t="s">
        <v>11</v>
      </c>
      <c r="C21" s="23"/>
      <c r="D21" s="2">
        <f>D22</f>
        <v>12340.5</v>
      </c>
      <c r="E21" s="2">
        <f t="shared" ref="E21:O21" si="7">E22</f>
        <v>0</v>
      </c>
      <c r="F21" s="2">
        <f t="shared" si="7"/>
        <v>-172.5</v>
      </c>
      <c r="G21" s="2">
        <f t="shared" si="7"/>
        <v>-172.5</v>
      </c>
      <c r="H21" s="2">
        <f t="shared" si="7"/>
        <v>12168</v>
      </c>
      <c r="I21" s="2">
        <f t="shared" si="7"/>
        <v>12671.1</v>
      </c>
      <c r="J21" s="2">
        <f t="shared" si="7"/>
        <v>0</v>
      </c>
      <c r="K21" s="2">
        <f t="shared" si="7"/>
        <v>0</v>
      </c>
      <c r="L21" s="2">
        <f t="shared" si="7"/>
        <v>12671.1</v>
      </c>
      <c r="M21" s="2">
        <f t="shared" si="7"/>
        <v>16333.4</v>
      </c>
      <c r="N21" s="2">
        <f t="shared" si="7"/>
        <v>0</v>
      </c>
      <c r="O21" s="2">
        <f t="shared" si="7"/>
        <v>16333.4</v>
      </c>
    </row>
    <row r="22" spans="1:15" ht="37.5" x14ac:dyDescent="0.3">
      <c r="A22" s="16" t="s">
        <v>12</v>
      </c>
      <c r="B22" s="23" t="s">
        <v>13</v>
      </c>
      <c r="C22" s="23"/>
      <c r="D22" s="3">
        <v>12340.5</v>
      </c>
      <c r="E22" s="3">
        <v>0</v>
      </c>
      <c r="F22" s="3">
        <v>-172.5</v>
      </c>
      <c r="G22" s="2">
        <f>F22</f>
        <v>-172.5</v>
      </c>
      <c r="H22" s="2">
        <f>D22+G22</f>
        <v>12168</v>
      </c>
      <c r="I22" s="3">
        <v>12671.1</v>
      </c>
      <c r="J22" s="3">
        <v>0</v>
      </c>
      <c r="K22" s="2">
        <v>0</v>
      </c>
      <c r="L22" s="2">
        <f>I22+K22</f>
        <v>12671.1</v>
      </c>
      <c r="M22" s="3">
        <v>16333.4</v>
      </c>
      <c r="N22" s="2">
        <v>0</v>
      </c>
      <c r="O22" s="2">
        <f>M22+N22</f>
        <v>16333.4</v>
      </c>
    </row>
    <row r="23" spans="1:15" x14ac:dyDescent="0.3">
      <c r="A23" s="24" t="s">
        <v>14</v>
      </c>
      <c r="B23" s="25" t="s">
        <v>15</v>
      </c>
      <c r="C23" s="25"/>
      <c r="D23" s="8">
        <f>SUM(D24:D27)</f>
        <v>98874</v>
      </c>
      <c r="E23" s="8">
        <f t="shared" ref="E23:O23" si="8">SUM(E24:E27)</f>
        <v>0</v>
      </c>
      <c r="F23" s="8">
        <f t="shared" si="8"/>
        <v>-2913</v>
      </c>
      <c r="G23" s="8">
        <f t="shared" si="8"/>
        <v>-2913</v>
      </c>
      <c r="H23" s="8">
        <f t="shared" si="8"/>
        <v>95961</v>
      </c>
      <c r="I23" s="8">
        <f t="shared" si="8"/>
        <v>120493</v>
      </c>
      <c r="J23" s="8">
        <f t="shared" si="8"/>
        <v>0</v>
      </c>
      <c r="K23" s="8">
        <f t="shared" si="8"/>
        <v>0</v>
      </c>
      <c r="L23" s="8">
        <f t="shared" si="8"/>
        <v>120493</v>
      </c>
      <c r="M23" s="8">
        <f t="shared" si="8"/>
        <v>124829</v>
      </c>
      <c r="N23" s="8">
        <f t="shared" si="8"/>
        <v>0</v>
      </c>
      <c r="O23" s="8">
        <f t="shared" si="8"/>
        <v>124829</v>
      </c>
    </row>
    <row r="24" spans="1:15" ht="37.5" x14ac:dyDescent="0.3">
      <c r="A24" s="16" t="s">
        <v>16</v>
      </c>
      <c r="B24" s="23" t="s">
        <v>17</v>
      </c>
      <c r="C24" s="23"/>
      <c r="D24" s="3">
        <v>90997</v>
      </c>
      <c r="E24" s="3">
        <v>0</v>
      </c>
      <c r="F24" s="3">
        <v>-3607</v>
      </c>
      <c r="G24" s="2">
        <f>F24</f>
        <v>-3607</v>
      </c>
      <c r="H24" s="2">
        <f>D24+G24</f>
        <v>87390</v>
      </c>
      <c r="I24" s="3">
        <v>109596</v>
      </c>
      <c r="J24" s="3">
        <v>0</v>
      </c>
      <c r="K24" s="2">
        <v>0</v>
      </c>
      <c r="L24" s="2">
        <f>I24+K24</f>
        <v>109596</v>
      </c>
      <c r="M24" s="3">
        <v>113541</v>
      </c>
      <c r="N24" s="2">
        <v>0</v>
      </c>
      <c r="O24" s="2">
        <f>M24+N24</f>
        <v>113541</v>
      </c>
    </row>
    <row r="25" spans="1:15" ht="37.5" x14ac:dyDescent="0.3">
      <c r="A25" s="14" t="s">
        <v>18</v>
      </c>
      <c r="B25" s="22" t="s">
        <v>19</v>
      </c>
      <c r="C25" s="22"/>
      <c r="D25" s="3">
        <v>20</v>
      </c>
      <c r="E25" s="3">
        <v>0</v>
      </c>
      <c r="F25" s="3">
        <v>44</v>
      </c>
      <c r="G25" s="2">
        <f t="shared" ref="G25:G27" si="9">F25</f>
        <v>44</v>
      </c>
      <c r="H25" s="2">
        <f>D25+G25</f>
        <v>64</v>
      </c>
      <c r="I25" s="3">
        <v>0</v>
      </c>
      <c r="J25" s="3">
        <v>0</v>
      </c>
      <c r="K25" s="2">
        <v>0</v>
      </c>
      <c r="L25" s="2">
        <f>I25+K25</f>
        <v>0</v>
      </c>
      <c r="M25" s="3">
        <v>0</v>
      </c>
      <c r="N25" s="2">
        <v>0</v>
      </c>
      <c r="O25" s="2">
        <f>M25+N25</f>
        <v>0</v>
      </c>
    </row>
    <row r="26" spans="1:15" x14ac:dyDescent="0.3">
      <c r="A26" s="14" t="s">
        <v>20</v>
      </c>
      <c r="B26" s="22" t="s">
        <v>21</v>
      </c>
      <c r="C26" s="22"/>
      <c r="D26" s="3">
        <v>171</v>
      </c>
      <c r="E26" s="3">
        <v>0</v>
      </c>
      <c r="F26" s="3">
        <v>76</v>
      </c>
      <c r="G26" s="2">
        <f t="shared" si="9"/>
        <v>76</v>
      </c>
      <c r="H26" s="2">
        <f>D26+G26</f>
        <v>247</v>
      </c>
      <c r="I26" s="3">
        <v>1643</v>
      </c>
      <c r="J26" s="3">
        <v>0</v>
      </c>
      <c r="K26" s="2">
        <v>0</v>
      </c>
      <c r="L26" s="2">
        <f>I26+K26</f>
        <v>1643</v>
      </c>
      <c r="M26" s="3">
        <v>1702</v>
      </c>
      <c r="N26" s="2">
        <v>0</v>
      </c>
      <c r="O26" s="2">
        <f>M26+N26</f>
        <v>1702</v>
      </c>
    </row>
    <row r="27" spans="1:15" ht="37.5" x14ac:dyDescent="0.3">
      <c r="A27" s="14" t="s">
        <v>139</v>
      </c>
      <c r="B27" s="22" t="s">
        <v>22</v>
      </c>
      <c r="C27" s="22"/>
      <c r="D27" s="3">
        <v>7686</v>
      </c>
      <c r="E27" s="3">
        <v>0</v>
      </c>
      <c r="F27" s="3">
        <v>574</v>
      </c>
      <c r="G27" s="2">
        <f t="shared" si="9"/>
        <v>574</v>
      </c>
      <c r="H27" s="2">
        <f>D27+G27</f>
        <v>8260</v>
      </c>
      <c r="I27" s="3">
        <v>9254</v>
      </c>
      <c r="J27" s="3">
        <v>0</v>
      </c>
      <c r="K27" s="2">
        <v>0</v>
      </c>
      <c r="L27" s="2">
        <f>I27+K27</f>
        <v>9254</v>
      </c>
      <c r="M27" s="3">
        <v>9586</v>
      </c>
      <c r="N27" s="2">
        <v>0</v>
      </c>
      <c r="O27" s="2">
        <f>M27+N27</f>
        <v>9586</v>
      </c>
    </row>
    <row r="28" spans="1:15" x14ac:dyDescent="0.3">
      <c r="A28" s="24" t="s">
        <v>23</v>
      </c>
      <c r="B28" s="26" t="s">
        <v>24</v>
      </c>
      <c r="C28" s="26"/>
      <c r="D28" s="8">
        <f t="shared" ref="D28:O28" si="10">SUM(D29:D34)</f>
        <v>146288</v>
      </c>
      <c r="E28" s="8">
        <f t="shared" si="10"/>
        <v>0</v>
      </c>
      <c r="F28" s="8">
        <f t="shared" si="10"/>
        <v>4630</v>
      </c>
      <c r="G28" s="8">
        <f t="shared" si="10"/>
        <v>4630</v>
      </c>
      <c r="H28" s="8">
        <f t="shared" si="10"/>
        <v>150918</v>
      </c>
      <c r="I28" s="8">
        <f t="shared" si="10"/>
        <v>144011</v>
      </c>
      <c r="J28" s="8">
        <f t="shared" si="10"/>
        <v>0</v>
      </c>
      <c r="K28" s="8">
        <f t="shared" si="10"/>
        <v>0</v>
      </c>
      <c r="L28" s="8">
        <f t="shared" si="10"/>
        <v>144011</v>
      </c>
      <c r="M28" s="8">
        <f t="shared" si="10"/>
        <v>146891</v>
      </c>
      <c r="N28" s="8">
        <f t="shared" si="10"/>
        <v>0</v>
      </c>
      <c r="O28" s="8">
        <f t="shared" si="10"/>
        <v>146891</v>
      </c>
    </row>
    <row r="29" spans="1:15" x14ac:dyDescent="0.3">
      <c r="A29" s="27" t="s">
        <v>140</v>
      </c>
      <c r="B29" s="28" t="s">
        <v>25</v>
      </c>
      <c r="C29" s="28"/>
      <c r="D29" s="3">
        <v>4586</v>
      </c>
      <c r="E29" s="3">
        <v>0</v>
      </c>
      <c r="F29" s="3">
        <v>2234</v>
      </c>
      <c r="G29" s="2">
        <f>F29</f>
        <v>2234</v>
      </c>
      <c r="H29" s="2">
        <f t="shared" ref="H29:H36" si="11">D29+G29</f>
        <v>6820</v>
      </c>
      <c r="I29" s="3">
        <v>2609</v>
      </c>
      <c r="J29" s="3">
        <v>0</v>
      </c>
      <c r="K29" s="2">
        <v>0</v>
      </c>
      <c r="L29" s="2">
        <f t="shared" ref="L29:L36" si="12">I29+K29</f>
        <v>2609</v>
      </c>
      <c r="M29" s="3">
        <v>2661</v>
      </c>
      <c r="N29" s="2">
        <v>0</v>
      </c>
      <c r="O29" s="2">
        <f t="shared" ref="O29:O36" si="13">M29+N29</f>
        <v>2661</v>
      </c>
    </row>
    <row r="30" spans="1:15" x14ac:dyDescent="0.3">
      <c r="A30" s="27" t="s">
        <v>141</v>
      </c>
      <c r="B30" s="28" t="s">
        <v>26</v>
      </c>
      <c r="C30" s="28"/>
      <c r="D30" s="3">
        <v>100430</v>
      </c>
      <c r="E30" s="3">
        <v>0</v>
      </c>
      <c r="F30" s="3">
        <v>-871</v>
      </c>
      <c r="G30" s="2">
        <f t="shared" ref="G30:G35" si="14">F30</f>
        <v>-871</v>
      </c>
      <c r="H30" s="2">
        <f t="shared" si="11"/>
        <v>99559</v>
      </c>
      <c r="I30" s="3">
        <v>102439</v>
      </c>
      <c r="J30" s="3">
        <v>0</v>
      </c>
      <c r="K30" s="2">
        <v>0</v>
      </c>
      <c r="L30" s="2">
        <f t="shared" si="12"/>
        <v>102439</v>
      </c>
      <c r="M30" s="3">
        <v>104488</v>
      </c>
      <c r="N30" s="2">
        <v>0</v>
      </c>
      <c r="O30" s="2">
        <f t="shared" si="13"/>
        <v>104488</v>
      </c>
    </row>
    <row r="31" spans="1:15" x14ac:dyDescent="0.3">
      <c r="A31" s="16" t="s">
        <v>27</v>
      </c>
      <c r="B31" s="28" t="s">
        <v>28</v>
      </c>
      <c r="C31" s="28"/>
      <c r="D31" s="3">
        <v>8918</v>
      </c>
      <c r="E31" s="3">
        <v>0</v>
      </c>
      <c r="F31" s="3">
        <v>63</v>
      </c>
      <c r="G31" s="2">
        <f t="shared" si="14"/>
        <v>63</v>
      </c>
      <c r="H31" s="2">
        <f t="shared" si="11"/>
        <v>8981</v>
      </c>
      <c r="I31" s="3">
        <v>10449</v>
      </c>
      <c r="J31" s="3">
        <v>0</v>
      </c>
      <c r="K31" s="2">
        <v>0</v>
      </c>
      <c r="L31" s="2">
        <f t="shared" si="12"/>
        <v>10449</v>
      </c>
      <c r="M31" s="3">
        <v>10658</v>
      </c>
      <c r="N31" s="2">
        <v>0</v>
      </c>
      <c r="O31" s="2">
        <f t="shared" si="13"/>
        <v>10658</v>
      </c>
    </row>
    <row r="32" spans="1:15" x14ac:dyDescent="0.3">
      <c r="A32" s="16" t="s">
        <v>29</v>
      </c>
      <c r="B32" s="28" t="s">
        <v>30</v>
      </c>
      <c r="C32" s="28"/>
      <c r="D32" s="3">
        <v>16877</v>
      </c>
      <c r="E32" s="3">
        <v>0</v>
      </c>
      <c r="F32" s="3">
        <v>1052</v>
      </c>
      <c r="G32" s="2">
        <f t="shared" si="14"/>
        <v>1052</v>
      </c>
      <c r="H32" s="2">
        <f t="shared" si="11"/>
        <v>17929</v>
      </c>
      <c r="I32" s="3">
        <v>17215</v>
      </c>
      <c r="J32" s="3">
        <v>0</v>
      </c>
      <c r="K32" s="2">
        <v>0</v>
      </c>
      <c r="L32" s="2">
        <f t="shared" si="12"/>
        <v>17215</v>
      </c>
      <c r="M32" s="3">
        <v>17559</v>
      </c>
      <c r="N32" s="2">
        <v>0</v>
      </c>
      <c r="O32" s="2">
        <f t="shared" si="13"/>
        <v>17559</v>
      </c>
    </row>
    <row r="33" spans="1:15" x14ac:dyDescent="0.3">
      <c r="A33" s="27" t="s">
        <v>142</v>
      </c>
      <c r="B33" s="28" t="s">
        <v>31</v>
      </c>
      <c r="C33" s="28"/>
      <c r="D33" s="3">
        <v>14702</v>
      </c>
      <c r="E33" s="3">
        <v>0</v>
      </c>
      <c r="F33" s="3">
        <v>1015</v>
      </c>
      <c r="G33" s="2">
        <f t="shared" si="14"/>
        <v>1015</v>
      </c>
      <c r="H33" s="2">
        <f t="shared" si="11"/>
        <v>15717</v>
      </c>
      <c r="I33" s="3">
        <v>10508</v>
      </c>
      <c r="J33" s="3">
        <v>0</v>
      </c>
      <c r="K33" s="2">
        <v>0</v>
      </c>
      <c r="L33" s="2">
        <f t="shared" si="12"/>
        <v>10508</v>
      </c>
      <c r="M33" s="3">
        <v>10718</v>
      </c>
      <c r="N33" s="2">
        <v>0</v>
      </c>
      <c r="O33" s="2">
        <f t="shared" si="13"/>
        <v>10718</v>
      </c>
    </row>
    <row r="34" spans="1:15" x14ac:dyDescent="0.3">
      <c r="A34" s="27" t="s">
        <v>32</v>
      </c>
      <c r="B34" s="28" t="s">
        <v>33</v>
      </c>
      <c r="C34" s="28"/>
      <c r="D34" s="3">
        <v>775</v>
      </c>
      <c r="E34" s="3">
        <v>0</v>
      </c>
      <c r="F34" s="3">
        <v>1137</v>
      </c>
      <c r="G34" s="2">
        <f t="shared" si="14"/>
        <v>1137</v>
      </c>
      <c r="H34" s="2">
        <f t="shared" si="11"/>
        <v>1912</v>
      </c>
      <c r="I34" s="3">
        <v>791</v>
      </c>
      <c r="J34" s="3">
        <v>0</v>
      </c>
      <c r="K34" s="2">
        <v>0</v>
      </c>
      <c r="L34" s="2">
        <f t="shared" si="12"/>
        <v>791</v>
      </c>
      <c r="M34" s="3">
        <v>807</v>
      </c>
      <c r="N34" s="2">
        <v>0</v>
      </c>
      <c r="O34" s="2">
        <f t="shared" si="13"/>
        <v>807</v>
      </c>
    </row>
    <row r="35" spans="1:15" x14ac:dyDescent="0.3">
      <c r="A35" s="29" t="s">
        <v>34</v>
      </c>
      <c r="B35" s="30" t="s">
        <v>35</v>
      </c>
      <c r="C35" s="30"/>
      <c r="D35" s="3">
        <v>6945</v>
      </c>
      <c r="E35" s="3">
        <v>0</v>
      </c>
      <c r="F35" s="3">
        <v>1289</v>
      </c>
      <c r="G35" s="2">
        <f t="shared" si="14"/>
        <v>1289</v>
      </c>
      <c r="H35" s="2">
        <f t="shared" si="11"/>
        <v>8234</v>
      </c>
      <c r="I35" s="3">
        <v>2231</v>
      </c>
      <c r="J35" s="3">
        <v>0</v>
      </c>
      <c r="K35" s="2">
        <v>0</v>
      </c>
      <c r="L35" s="2">
        <f t="shared" si="12"/>
        <v>2231</v>
      </c>
      <c r="M35" s="3">
        <v>2254</v>
      </c>
      <c r="N35" s="2">
        <v>0</v>
      </c>
      <c r="O35" s="2">
        <f t="shared" si="13"/>
        <v>2254</v>
      </c>
    </row>
    <row r="36" spans="1:15" ht="56.25" hidden="1" x14ac:dyDescent="0.3">
      <c r="A36" s="29" t="s">
        <v>36</v>
      </c>
      <c r="B36" s="30" t="s">
        <v>37</v>
      </c>
      <c r="C36" s="30"/>
      <c r="D36" s="3">
        <v>0</v>
      </c>
      <c r="E36" s="3">
        <v>0</v>
      </c>
      <c r="F36" s="3">
        <v>0</v>
      </c>
      <c r="G36" s="2" t="e">
        <f>E36+#REF!+F36</f>
        <v>#REF!</v>
      </c>
      <c r="H36" s="2" t="e">
        <f t="shared" si="11"/>
        <v>#REF!</v>
      </c>
      <c r="I36" s="3">
        <v>0</v>
      </c>
      <c r="J36" s="3">
        <v>0</v>
      </c>
      <c r="K36" s="2">
        <v>0</v>
      </c>
      <c r="L36" s="2">
        <f t="shared" si="12"/>
        <v>0</v>
      </c>
      <c r="M36" s="3">
        <v>0</v>
      </c>
      <c r="N36" s="2">
        <v>0</v>
      </c>
      <c r="O36" s="2">
        <f t="shared" si="13"/>
        <v>0</v>
      </c>
    </row>
    <row r="37" spans="1:15" ht="56.25" x14ac:dyDescent="0.3">
      <c r="A37" s="29" t="s">
        <v>38</v>
      </c>
      <c r="B37" s="30" t="s">
        <v>39</v>
      </c>
      <c r="C37" s="30"/>
      <c r="D37" s="9">
        <f>SUM(D38:D44)</f>
        <v>49161.2</v>
      </c>
      <c r="E37" s="9">
        <f t="shared" ref="E37:O37" si="15">SUM(E38:E44)</f>
        <v>0</v>
      </c>
      <c r="F37" s="9">
        <f t="shared" si="15"/>
        <v>487.1</v>
      </c>
      <c r="G37" s="9">
        <f>SUM(G38:G44)</f>
        <v>487.1</v>
      </c>
      <c r="H37" s="9">
        <f t="shared" si="15"/>
        <v>49648.3</v>
      </c>
      <c r="I37" s="9">
        <f t="shared" si="15"/>
        <v>58603.8</v>
      </c>
      <c r="J37" s="9">
        <f t="shared" si="15"/>
        <v>0</v>
      </c>
      <c r="K37" s="9">
        <f t="shared" si="15"/>
        <v>0</v>
      </c>
      <c r="L37" s="9">
        <f t="shared" si="15"/>
        <v>58603.8</v>
      </c>
      <c r="M37" s="9">
        <f t="shared" si="15"/>
        <v>60773.200000000004</v>
      </c>
      <c r="N37" s="9">
        <f t="shared" si="15"/>
        <v>0</v>
      </c>
      <c r="O37" s="9">
        <f t="shared" si="15"/>
        <v>60773.200000000004</v>
      </c>
    </row>
    <row r="38" spans="1:15" ht="75" hidden="1" x14ac:dyDescent="0.3">
      <c r="A38" s="29" t="s">
        <v>40</v>
      </c>
      <c r="B38" s="30" t="s">
        <v>41</v>
      </c>
      <c r="C38" s="30"/>
      <c r="D38" s="3">
        <v>0</v>
      </c>
      <c r="E38" s="3">
        <v>0</v>
      </c>
      <c r="F38" s="3">
        <v>0</v>
      </c>
      <c r="G38" s="2">
        <f>E38+F38</f>
        <v>0</v>
      </c>
      <c r="H38" s="2">
        <f t="shared" ref="H38:H44" si="16">D38+G38</f>
        <v>0</v>
      </c>
      <c r="I38" s="3">
        <v>0</v>
      </c>
      <c r="J38" s="3">
        <v>0</v>
      </c>
      <c r="K38" s="2">
        <v>0</v>
      </c>
      <c r="L38" s="2">
        <f t="shared" ref="L38:L44" si="17">I38+K38</f>
        <v>0</v>
      </c>
      <c r="M38" s="3">
        <v>0</v>
      </c>
      <c r="N38" s="2">
        <v>0</v>
      </c>
      <c r="O38" s="2">
        <f t="shared" ref="O38:O44" si="18">M38+N38</f>
        <v>0</v>
      </c>
    </row>
    <row r="39" spans="1:15" ht="112.5" x14ac:dyDescent="0.3">
      <c r="A39" s="31" t="s">
        <v>143</v>
      </c>
      <c r="B39" s="22" t="s">
        <v>145</v>
      </c>
      <c r="C39" s="22"/>
      <c r="D39" s="3">
        <v>42382.400000000001</v>
      </c>
      <c r="E39" s="3">
        <v>0</v>
      </c>
      <c r="F39" s="3">
        <v>0</v>
      </c>
      <c r="G39" s="2">
        <f>F39</f>
        <v>0</v>
      </c>
      <c r="H39" s="2">
        <f t="shared" si="16"/>
        <v>42382.400000000001</v>
      </c>
      <c r="I39" s="3">
        <v>51527</v>
      </c>
      <c r="J39" s="3">
        <v>0</v>
      </c>
      <c r="K39" s="2">
        <v>0</v>
      </c>
      <c r="L39" s="2">
        <f t="shared" si="17"/>
        <v>51527</v>
      </c>
      <c r="M39" s="3">
        <v>53588</v>
      </c>
      <c r="N39" s="2">
        <v>0</v>
      </c>
      <c r="O39" s="2">
        <f t="shared" si="18"/>
        <v>53588</v>
      </c>
    </row>
    <row r="40" spans="1:15" ht="93.75" hidden="1" x14ac:dyDescent="0.3">
      <c r="A40" s="31" t="s">
        <v>42</v>
      </c>
      <c r="B40" s="22" t="s">
        <v>43</v>
      </c>
      <c r="C40" s="22"/>
      <c r="D40" s="3">
        <v>0</v>
      </c>
      <c r="E40" s="3">
        <v>0</v>
      </c>
      <c r="F40" s="3">
        <v>0</v>
      </c>
      <c r="G40" s="2">
        <f t="shared" ref="G40:G44" si="19">F40</f>
        <v>0</v>
      </c>
      <c r="H40" s="2">
        <f t="shared" si="16"/>
        <v>0</v>
      </c>
      <c r="I40" s="3">
        <v>0</v>
      </c>
      <c r="J40" s="3">
        <v>0</v>
      </c>
      <c r="K40" s="2">
        <v>0</v>
      </c>
      <c r="L40" s="2">
        <f t="shared" si="17"/>
        <v>0</v>
      </c>
      <c r="M40" s="3">
        <v>0</v>
      </c>
      <c r="N40" s="2">
        <v>0</v>
      </c>
      <c r="O40" s="2">
        <f t="shared" si="18"/>
        <v>0</v>
      </c>
    </row>
    <row r="41" spans="1:15" ht="56.25" x14ac:dyDescent="0.3">
      <c r="A41" s="31" t="s">
        <v>144</v>
      </c>
      <c r="B41" s="22" t="s">
        <v>146</v>
      </c>
      <c r="C41" s="22"/>
      <c r="D41" s="3">
        <v>3378.1</v>
      </c>
      <c r="E41" s="3">
        <v>0</v>
      </c>
      <c r="F41" s="3">
        <v>126.9</v>
      </c>
      <c r="G41" s="2">
        <f t="shared" si="19"/>
        <v>126.9</v>
      </c>
      <c r="H41" s="2">
        <f t="shared" si="16"/>
        <v>3505</v>
      </c>
      <c r="I41" s="3">
        <v>3604.3</v>
      </c>
      <c r="J41" s="3">
        <v>0</v>
      </c>
      <c r="K41" s="2">
        <v>0</v>
      </c>
      <c r="L41" s="2">
        <f t="shared" si="17"/>
        <v>3604.3</v>
      </c>
      <c r="M41" s="3">
        <v>3665.3</v>
      </c>
      <c r="N41" s="2">
        <v>0</v>
      </c>
      <c r="O41" s="2">
        <f t="shared" si="18"/>
        <v>3665.3</v>
      </c>
    </row>
    <row r="42" spans="1:15" ht="150" x14ac:dyDescent="0.3">
      <c r="A42" s="31" t="s">
        <v>238</v>
      </c>
      <c r="B42" s="22" t="s">
        <v>239</v>
      </c>
      <c r="C42" s="22"/>
      <c r="D42" s="3">
        <v>30.1</v>
      </c>
      <c r="E42" s="3">
        <v>0</v>
      </c>
      <c r="F42" s="3">
        <v>0</v>
      </c>
      <c r="G42" s="2">
        <f t="shared" si="19"/>
        <v>0</v>
      </c>
      <c r="H42" s="2">
        <f t="shared" si="16"/>
        <v>30.1</v>
      </c>
      <c r="I42" s="3">
        <v>0</v>
      </c>
      <c r="J42" s="3">
        <v>0</v>
      </c>
      <c r="K42" s="2">
        <v>0</v>
      </c>
      <c r="L42" s="2">
        <f t="shared" si="17"/>
        <v>0</v>
      </c>
      <c r="M42" s="3">
        <v>0</v>
      </c>
      <c r="N42" s="2">
        <v>0</v>
      </c>
      <c r="O42" s="2">
        <f t="shared" si="18"/>
        <v>0</v>
      </c>
    </row>
    <row r="43" spans="1:15" ht="168.75" x14ac:dyDescent="0.3">
      <c r="A43" s="31" t="s">
        <v>212</v>
      </c>
      <c r="B43" s="22" t="s">
        <v>237</v>
      </c>
      <c r="C43" s="22"/>
      <c r="D43" s="3">
        <v>2</v>
      </c>
      <c r="E43" s="3">
        <v>0</v>
      </c>
      <c r="F43" s="3">
        <v>0</v>
      </c>
      <c r="G43" s="2">
        <f t="shared" si="19"/>
        <v>0</v>
      </c>
      <c r="H43" s="2">
        <f t="shared" si="16"/>
        <v>2</v>
      </c>
      <c r="I43" s="3">
        <v>13.9</v>
      </c>
      <c r="J43" s="3">
        <v>0</v>
      </c>
      <c r="K43" s="2">
        <v>0</v>
      </c>
      <c r="L43" s="2">
        <f t="shared" si="17"/>
        <v>13.9</v>
      </c>
      <c r="M43" s="3">
        <v>13.9</v>
      </c>
      <c r="N43" s="2">
        <v>0</v>
      </c>
      <c r="O43" s="2">
        <f t="shared" si="18"/>
        <v>13.9</v>
      </c>
    </row>
    <row r="44" spans="1:15" ht="93.75" x14ac:dyDescent="0.3">
      <c r="A44" s="31" t="s">
        <v>147</v>
      </c>
      <c r="B44" s="22" t="s">
        <v>148</v>
      </c>
      <c r="C44" s="22"/>
      <c r="D44" s="3">
        <v>3368.6</v>
      </c>
      <c r="E44" s="3">
        <v>0</v>
      </c>
      <c r="F44" s="3">
        <v>360.2</v>
      </c>
      <c r="G44" s="2">
        <f t="shared" si="19"/>
        <v>360.2</v>
      </c>
      <c r="H44" s="2">
        <f t="shared" si="16"/>
        <v>3728.7999999999997</v>
      </c>
      <c r="I44" s="3">
        <v>3458.6</v>
      </c>
      <c r="J44" s="3">
        <v>0</v>
      </c>
      <c r="K44" s="2">
        <v>0</v>
      </c>
      <c r="L44" s="2">
        <f t="shared" si="17"/>
        <v>3458.6</v>
      </c>
      <c r="M44" s="3">
        <v>3506</v>
      </c>
      <c r="N44" s="2">
        <v>0</v>
      </c>
      <c r="O44" s="2">
        <f t="shared" si="18"/>
        <v>3506</v>
      </c>
    </row>
    <row r="45" spans="1:15" ht="37.5" x14ac:dyDescent="0.3">
      <c r="A45" s="31" t="s">
        <v>44</v>
      </c>
      <c r="B45" s="26" t="s">
        <v>45</v>
      </c>
      <c r="C45" s="26"/>
      <c r="D45" s="9">
        <f>SUM(D46)</f>
        <v>4205.7</v>
      </c>
      <c r="E45" s="9">
        <f t="shared" ref="E45:O45" si="20">SUM(E46)</f>
        <v>0</v>
      </c>
      <c r="F45" s="9">
        <f t="shared" si="20"/>
        <v>561.6</v>
      </c>
      <c r="G45" s="9">
        <f t="shared" si="20"/>
        <v>561.6</v>
      </c>
      <c r="H45" s="9">
        <f t="shared" si="20"/>
        <v>4767.3</v>
      </c>
      <c r="I45" s="9">
        <f t="shared" si="20"/>
        <v>5210.8999999999996</v>
      </c>
      <c r="J45" s="9">
        <f t="shared" si="20"/>
        <v>0</v>
      </c>
      <c r="K45" s="9">
        <f t="shared" si="20"/>
        <v>0</v>
      </c>
      <c r="L45" s="9">
        <f t="shared" si="20"/>
        <v>5210.8999999999996</v>
      </c>
      <c r="M45" s="9">
        <f t="shared" si="20"/>
        <v>5210.8999999999996</v>
      </c>
      <c r="N45" s="9">
        <f t="shared" si="20"/>
        <v>0</v>
      </c>
      <c r="O45" s="9">
        <f t="shared" si="20"/>
        <v>5210.8999999999996</v>
      </c>
    </row>
    <row r="46" spans="1:15" x14ac:dyDescent="0.3">
      <c r="A46" s="31" t="s">
        <v>149</v>
      </c>
      <c r="B46" s="26" t="s">
        <v>46</v>
      </c>
      <c r="C46" s="26"/>
      <c r="D46" s="3">
        <v>4205.7</v>
      </c>
      <c r="E46" s="3">
        <v>0</v>
      </c>
      <c r="F46" s="3">
        <v>561.6</v>
      </c>
      <c r="G46" s="2">
        <f>F46</f>
        <v>561.6</v>
      </c>
      <c r="H46" s="2">
        <f>D46+G46</f>
        <v>4767.3</v>
      </c>
      <c r="I46" s="3">
        <v>5210.8999999999996</v>
      </c>
      <c r="J46" s="3">
        <v>0</v>
      </c>
      <c r="K46" s="2">
        <v>0</v>
      </c>
      <c r="L46" s="2">
        <f>I46+K46</f>
        <v>5210.8999999999996</v>
      </c>
      <c r="M46" s="3">
        <v>5210.8999999999996</v>
      </c>
      <c r="N46" s="2">
        <v>0</v>
      </c>
      <c r="O46" s="2">
        <f>M46+N46</f>
        <v>5210.8999999999996</v>
      </c>
    </row>
    <row r="47" spans="1:15" ht="37.5" x14ac:dyDescent="0.3">
      <c r="A47" s="32" t="s">
        <v>47</v>
      </c>
      <c r="B47" s="33" t="s">
        <v>48</v>
      </c>
      <c r="C47" s="33"/>
      <c r="D47" s="9">
        <f t="shared" ref="D47:O47" si="21">SUM(D48:D49)</f>
        <v>2306</v>
      </c>
      <c r="E47" s="9">
        <f t="shared" si="21"/>
        <v>0</v>
      </c>
      <c r="F47" s="9">
        <f t="shared" si="21"/>
        <v>-1199.7</v>
      </c>
      <c r="G47" s="9">
        <f t="shared" si="21"/>
        <v>-1199.7</v>
      </c>
      <c r="H47" s="9">
        <f t="shared" si="21"/>
        <v>1106.3</v>
      </c>
      <c r="I47" s="9">
        <f t="shared" si="21"/>
        <v>474.4</v>
      </c>
      <c r="J47" s="9">
        <f t="shared" si="21"/>
        <v>0</v>
      </c>
      <c r="K47" s="9">
        <f t="shared" si="21"/>
        <v>0</v>
      </c>
      <c r="L47" s="9">
        <f t="shared" si="21"/>
        <v>474.4</v>
      </c>
      <c r="M47" s="9">
        <f t="shared" si="21"/>
        <v>493.5</v>
      </c>
      <c r="N47" s="9">
        <f t="shared" si="21"/>
        <v>0</v>
      </c>
      <c r="O47" s="9">
        <f t="shared" si="21"/>
        <v>493.5</v>
      </c>
    </row>
    <row r="48" spans="1:15" ht="37.5" x14ac:dyDescent="0.3">
      <c r="A48" s="32" t="s">
        <v>150</v>
      </c>
      <c r="B48" s="33" t="s">
        <v>151</v>
      </c>
      <c r="C48" s="33"/>
      <c r="D48" s="3">
        <v>5.0999999999999996</v>
      </c>
      <c r="E48" s="3">
        <v>0</v>
      </c>
      <c r="F48" s="3">
        <v>0</v>
      </c>
      <c r="G48" s="2">
        <f>F48</f>
        <v>0</v>
      </c>
      <c r="H48" s="2">
        <f>D48+G48</f>
        <v>5.0999999999999996</v>
      </c>
      <c r="I48" s="3">
        <v>4.2</v>
      </c>
      <c r="J48" s="3">
        <v>0</v>
      </c>
      <c r="K48" s="2">
        <v>0</v>
      </c>
      <c r="L48" s="2">
        <f>I48+K48</f>
        <v>4.2</v>
      </c>
      <c r="M48" s="3">
        <v>4.4000000000000004</v>
      </c>
      <c r="N48" s="2">
        <v>0</v>
      </c>
      <c r="O48" s="2">
        <f>M48+N48</f>
        <v>4.4000000000000004</v>
      </c>
    </row>
    <row r="49" spans="1:15" ht="37.5" x14ac:dyDescent="0.3">
      <c r="A49" s="32" t="s">
        <v>152</v>
      </c>
      <c r="B49" s="33" t="s">
        <v>153</v>
      </c>
      <c r="C49" s="33"/>
      <c r="D49" s="3">
        <v>2300.9</v>
      </c>
      <c r="E49" s="3">
        <v>0</v>
      </c>
      <c r="F49" s="3">
        <f>392.6-1487.6-104.7</f>
        <v>-1199.7</v>
      </c>
      <c r="G49" s="2">
        <f>F49</f>
        <v>-1199.7</v>
      </c>
      <c r="H49" s="2">
        <f>D49+G49</f>
        <v>1101.2</v>
      </c>
      <c r="I49" s="3">
        <v>470.2</v>
      </c>
      <c r="J49" s="3">
        <v>0</v>
      </c>
      <c r="K49" s="2">
        <v>0</v>
      </c>
      <c r="L49" s="2">
        <f>I49+K49</f>
        <v>470.2</v>
      </c>
      <c r="M49" s="3">
        <v>489.1</v>
      </c>
      <c r="N49" s="2">
        <v>0</v>
      </c>
      <c r="O49" s="2">
        <f>M49+N49</f>
        <v>489.1</v>
      </c>
    </row>
    <row r="50" spans="1:15" ht="37.5" x14ac:dyDescent="0.3">
      <c r="A50" s="29" t="s">
        <v>49</v>
      </c>
      <c r="B50" s="30" t="s">
        <v>50</v>
      </c>
      <c r="C50" s="30"/>
      <c r="D50" s="9">
        <f>SUM(D51+D52+D53+D54+D55)</f>
        <v>5735.3</v>
      </c>
      <c r="E50" s="9">
        <f t="shared" ref="E50:O50" si="22">SUM(E51+E52+E53+E54+E55)</f>
        <v>0</v>
      </c>
      <c r="F50" s="9">
        <f t="shared" si="22"/>
        <v>273.2</v>
      </c>
      <c r="G50" s="9">
        <f t="shared" si="22"/>
        <v>273.2</v>
      </c>
      <c r="H50" s="9">
        <f t="shared" si="22"/>
        <v>6008.5000000000009</v>
      </c>
      <c r="I50" s="9">
        <f t="shared" si="22"/>
        <v>6338.2</v>
      </c>
      <c r="J50" s="9">
        <f t="shared" si="22"/>
        <v>0</v>
      </c>
      <c r="K50" s="9">
        <f t="shared" si="22"/>
        <v>0</v>
      </c>
      <c r="L50" s="9">
        <f t="shared" si="22"/>
        <v>6338.2</v>
      </c>
      <c r="M50" s="9">
        <f t="shared" si="22"/>
        <v>6338.2</v>
      </c>
      <c r="N50" s="9">
        <f t="shared" si="22"/>
        <v>0</v>
      </c>
      <c r="O50" s="9">
        <f t="shared" si="22"/>
        <v>6338.2</v>
      </c>
    </row>
    <row r="51" spans="1:15" ht="112.5" hidden="1" x14ac:dyDescent="0.3">
      <c r="A51" s="29" t="s">
        <v>154</v>
      </c>
      <c r="B51" s="22" t="s">
        <v>155</v>
      </c>
      <c r="C51" s="22"/>
      <c r="D51" s="3">
        <v>0</v>
      </c>
      <c r="E51" s="3">
        <v>0</v>
      </c>
      <c r="F51" s="3">
        <v>0</v>
      </c>
      <c r="G51" s="2">
        <f>E51+F51</f>
        <v>0</v>
      </c>
      <c r="H51" s="2">
        <f t="shared" ref="H51:H56" si="23">D51+G51</f>
        <v>0</v>
      </c>
      <c r="I51" s="3">
        <v>0</v>
      </c>
      <c r="J51" s="3">
        <v>0</v>
      </c>
      <c r="K51" s="2">
        <v>0</v>
      </c>
      <c r="L51" s="2">
        <f t="shared" ref="L51:L56" si="24">I51+K51</f>
        <v>0</v>
      </c>
      <c r="M51" s="3">
        <v>0</v>
      </c>
      <c r="N51" s="2">
        <v>0</v>
      </c>
      <c r="O51" s="2">
        <f t="shared" ref="O51:O56" si="25">M51+N51</f>
        <v>0</v>
      </c>
    </row>
    <row r="52" spans="1:15" ht="112.5" hidden="1" x14ac:dyDescent="0.3">
      <c r="A52" s="29" t="s">
        <v>240</v>
      </c>
      <c r="B52" s="22" t="s">
        <v>241</v>
      </c>
      <c r="C52" s="22"/>
      <c r="D52" s="3">
        <v>0</v>
      </c>
      <c r="E52" s="3">
        <v>0</v>
      </c>
      <c r="F52" s="3">
        <v>0</v>
      </c>
      <c r="G52" s="2">
        <f>E52+F52</f>
        <v>0</v>
      </c>
      <c r="H52" s="2">
        <f t="shared" si="23"/>
        <v>0</v>
      </c>
      <c r="I52" s="3">
        <v>0</v>
      </c>
      <c r="J52" s="3">
        <v>0</v>
      </c>
      <c r="K52" s="2">
        <v>0</v>
      </c>
      <c r="L52" s="2">
        <f t="shared" si="24"/>
        <v>0</v>
      </c>
      <c r="M52" s="3">
        <v>0</v>
      </c>
      <c r="N52" s="2">
        <v>0</v>
      </c>
      <c r="O52" s="2">
        <f t="shared" si="25"/>
        <v>0</v>
      </c>
    </row>
    <row r="53" spans="1:15" ht="56.25" x14ac:dyDescent="0.3">
      <c r="A53" s="29" t="s">
        <v>156</v>
      </c>
      <c r="B53" s="22" t="s">
        <v>213</v>
      </c>
      <c r="C53" s="22"/>
      <c r="D53" s="3">
        <v>5730.8</v>
      </c>
      <c r="E53" s="3">
        <v>0</v>
      </c>
      <c r="F53" s="3">
        <v>179.6</v>
      </c>
      <c r="G53" s="2">
        <f>F53</f>
        <v>179.6</v>
      </c>
      <c r="H53" s="2">
        <f t="shared" si="23"/>
        <v>5910.4000000000005</v>
      </c>
      <c r="I53" s="3">
        <v>6338.2</v>
      </c>
      <c r="J53" s="3">
        <v>0</v>
      </c>
      <c r="K53" s="2">
        <v>0</v>
      </c>
      <c r="L53" s="2">
        <f t="shared" si="24"/>
        <v>6338.2</v>
      </c>
      <c r="M53" s="3">
        <v>6338.2</v>
      </c>
      <c r="N53" s="2">
        <v>0</v>
      </c>
      <c r="O53" s="2">
        <f t="shared" si="25"/>
        <v>6338.2</v>
      </c>
    </row>
    <row r="54" spans="1:15" ht="75" hidden="1" x14ac:dyDescent="0.3">
      <c r="A54" s="29" t="s">
        <v>51</v>
      </c>
      <c r="B54" s="22" t="s">
        <v>52</v>
      </c>
      <c r="C54" s="22"/>
      <c r="D54" s="3">
        <v>0</v>
      </c>
      <c r="E54" s="3">
        <v>0</v>
      </c>
      <c r="F54" s="3">
        <v>0</v>
      </c>
      <c r="G54" s="2">
        <f t="shared" ref="G54:G55" si="26">F54</f>
        <v>0</v>
      </c>
      <c r="H54" s="2">
        <f t="shared" si="23"/>
        <v>0</v>
      </c>
      <c r="I54" s="3">
        <v>0</v>
      </c>
      <c r="J54" s="3">
        <v>0</v>
      </c>
      <c r="K54" s="2">
        <v>0</v>
      </c>
      <c r="L54" s="2">
        <f t="shared" si="24"/>
        <v>0</v>
      </c>
      <c r="M54" s="3">
        <v>0</v>
      </c>
      <c r="N54" s="2">
        <v>0</v>
      </c>
      <c r="O54" s="2">
        <f t="shared" si="25"/>
        <v>0</v>
      </c>
    </row>
    <row r="55" spans="1:15" ht="83.25" x14ac:dyDescent="0.3">
      <c r="A55" s="29" t="s">
        <v>242</v>
      </c>
      <c r="B55" s="1" t="s">
        <v>243</v>
      </c>
      <c r="C55" s="22"/>
      <c r="D55" s="3">
        <v>4.5</v>
      </c>
      <c r="E55" s="3">
        <v>0</v>
      </c>
      <c r="F55" s="3">
        <v>93.6</v>
      </c>
      <c r="G55" s="2">
        <f t="shared" si="26"/>
        <v>93.6</v>
      </c>
      <c r="H55" s="2">
        <f t="shared" si="23"/>
        <v>98.1</v>
      </c>
      <c r="I55" s="3">
        <v>0</v>
      </c>
      <c r="J55" s="3">
        <v>0</v>
      </c>
      <c r="K55" s="2">
        <v>0</v>
      </c>
      <c r="L55" s="2">
        <f t="shared" si="24"/>
        <v>0</v>
      </c>
      <c r="M55" s="3">
        <v>0</v>
      </c>
      <c r="N55" s="2">
        <v>0</v>
      </c>
      <c r="O55" s="2">
        <f t="shared" si="25"/>
        <v>0</v>
      </c>
    </row>
    <row r="56" spans="1:15" x14ac:dyDescent="0.3">
      <c r="A56" s="29" t="s">
        <v>53</v>
      </c>
      <c r="B56" s="30" t="s">
        <v>54</v>
      </c>
      <c r="C56" s="30"/>
      <c r="D56" s="3">
        <v>2144.5</v>
      </c>
      <c r="E56" s="3">
        <v>0</v>
      </c>
      <c r="F56" s="3">
        <v>282.3</v>
      </c>
      <c r="G56" s="2">
        <f>F56</f>
        <v>282.3</v>
      </c>
      <c r="H56" s="2">
        <f t="shared" si="23"/>
        <v>2426.8000000000002</v>
      </c>
      <c r="I56" s="3">
        <v>1916.9</v>
      </c>
      <c r="J56" s="3">
        <v>0</v>
      </c>
      <c r="K56" s="2">
        <v>0</v>
      </c>
      <c r="L56" s="2">
        <f t="shared" si="24"/>
        <v>1916.9</v>
      </c>
      <c r="M56" s="3">
        <v>2052.4</v>
      </c>
      <c r="N56" s="2">
        <v>0</v>
      </c>
      <c r="O56" s="2">
        <f t="shared" si="25"/>
        <v>2052.4</v>
      </c>
    </row>
    <row r="57" spans="1:15" x14ac:dyDescent="0.3">
      <c r="A57" s="29" t="s">
        <v>55</v>
      </c>
      <c r="B57" s="30" t="s">
        <v>56</v>
      </c>
      <c r="C57" s="30"/>
      <c r="D57" s="9">
        <f>D58+D59+D60</f>
        <v>401.3</v>
      </c>
      <c r="E57" s="9">
        <f t="shared" ref="E57:O57" si="27">E58+E59+E60</f>
        <v>0</v>
      </c>
      <c r="F57" s="9">
        <f t="shared" si="27"/>
        <v>0</v>
      </c>
      <c r="G57" s="9">
        <f t="shared" si="27"/>
        <v>0</v>
      </c>
      <c r="H57" s="9">
        <f t="shared" si="27"/>
        <v>401.3</v>
      </c>
      <c r="I57" s="9">
        <f t="shared" si="27"/>
        <v>0</v>
      </c>
      <c r="J57" s="9">
        <f t="shared" si="27"/>
        <v>0</v>
      </c>
      <c r="K57" s="9">
        <f t="shared" si="27"/>
        <v>0</v>
      </c>
      <c r="L57" s="9">
        <f t="shared" si="27"/>
        <v>0</v>
      </c>
      <c r="M57" s="9">
        <f t="shared" si="27"/>
        <v>0</v>
      </c>
      <c r="N57" s="9">
        <f t="shared" si="27"/>
        <v>0</v>
      </c>
      <c r="O57" s="9">
        <f t="shared" si="27"/>
        <v>0</v>
      </c>
    </row>
    <row r="58" spans="1:15" ht="37.5" hidden="1" x14ac:dyDescent="0.3">
      <c r="A58" s="34" t="s">
        <v>57</v>
      </c>
      <c r="B58" s="35" t="s">
        <v>58</v>
      </c>
      <c r="C58" s="35"/>
      <c r="D58" s="3">
        <v>0</v>
      </c>
      <c r="E58" s="3">
        <v>0</v>
      </c>
      <c r="F58" s="3">
        <v>0</v>
      </c>
      <c r="G58" s="2">
        <f>E58+F58</f>
        <v>0</v>
      </c>
      <c r="H58" s="2">
        <f>D58+G58</f>
        <v>0</v>
      </c>
      <c r="I58" s="3">
        <v>0</v>
      </c>
      <c r="J58" s="3">
        <v>0</v>
      </c>
      <c r="K58" s="2">
        <v>0</v>
      </c>
      <c r="L58" s="2">
        <f>I58+K58</f>
        <v>0</v>
      </c>
      <c r="M58" s="3">
        <v>0</v>
      </c>
      <c r="N58" s="2">
        <v>0</v>
      </c>
      <c r="O58" s="2">
        <f>M58+N58</f>
        <v>0</v>
      </c>
    </row>
    <row r="59" spans="1:15" hidden="1" x14ac:dyDescent="0.3">
      <c r="A59" s="34" t="s">
        <v>59</v>
      </c>
      <c r="B59" s="35" t="s">
        <v>60</v>
      </c>
      <c r="C59" s="35"/>
      <c r="D59" s="3">
        <v>0</v>
      </c>
      <c r="E59" s="3">
        <v>0</v>
      </c>
      <c r="F59" s="3">
        <v>0</v>
      </c>
      <c r="G59" s="2">
        <f>E59+F59</f>
        <v>0</v>
      </c>
      <c r="H59" s="2">
        <f>D59+G59</f>
        <v>0</v>
      </c>
      <c r="I59" s="3">
        <v>0</v>
      </c>
      <c r="J59" s="3">
        <v>0</v>
      </c>
      <c r="K59" s="2">
        <v>0</v>
      </c>
      <c r="L59" s="2">
        <f>I59+K59</f>
        <v>0</v>
      </c>
      <c r="M59" s="3">
        <v>0</v>
      </c>
      <c r="N59" s="2">
        <v>0</v>
      </c>
      <c r="O59" s="2">
        <f>M59+N59</f>
        <v>0</v>
      </c>
    </row>
    <row r="60" spans="1:15" x14ac:dyDescent="0.3">
      <c r="A60" s="34" t="s">
        <v>134</v>
      </c>
      <c r="B60" s="35" t="s">
        <v>133</v>
      </c>
      <c r="C60" s="35"/>
      <c r="D60" s="3">
        <f>D61</f>
        <v>401.3</v>
      </c>
      <c r="E60" s="3">
        <f t="shared" ref="E60:O60" si="28">E61</f>
        <v>0</v>
      </c>
      <c r="F60" s="3">
        <f t="shared" si="28"/>
        <v>0</v>
      </c>
      <c r="G60" s="3">
        <f t="shared" si="28"/>
        <v>0</v>
      </c>
      <c r="H60" s="3">
        <f t="shared" si="28"/>
        <v>401.3</v>
      </c>
      <c r="I60" s="3">
        <f t="shared" si="28"/>
        <v>0</v>
      </c>
      <c r="J60" s="3">
        <f t="shared" si="28"/>
        <v>0</v>
      </c>
      <c r="K60" s="3">
        <f t="shared" si="28"/>
        <v>0</v>
      </c>
      <c r="L60" s="3">
        <f t="shared" si="28"/>
        <v>0</v>
      </c>
      <c r="M60" s="3">
        <f t="shared" si="28"/>
        <v>0</v>
      </c>
      <c r="N60" s="3">
        <f t="shared" si="28"/>
        <v>0</v>
      </c>
      <c r="O60" s="3">
        <f t="shared" si="28"/>
        <v>0</v>
      </c>
    </row>
    <row r="61" spans="1:15" ht="37.5" x14ac:dyDescent="0.3">
      <c r="A61" s="34" t="s">
        <v>157</v>
      </c>
      <c r="B61" s="35" t="s">
        <v>158</v>
      </c>
      <c r="C61" s="35"/>
      <c r="D61" s="3">
        <v>401.3</v>
      </c>
      <c r="E61" s="3">
        <v>0</v>
      </c>
      <c r="F61" s="3">
        <v>0</v>
      </c>
      <c r="G61" s="2">
        <f>F61</f>
        <v>0</v>
      </c>
      <c r="H61" s="2">
        <f>D61+G61</f>
        <v>401.3</v>
      </c>
      <c r="I61" s="3">
        <v>0</v>
      </c>
      <c r="J61" s="3">
        <v>0</v>
      </c>
      <c r="K61" s="2">
        <v>0</v>
      </c>
      <c r="L61" s="2">
        <f>I61+K61</f>
        <v>0</v>
      </c>
      <c r="M61" s="3">
        <v>0</v>
      </c>
      <c r="N61" s="2">
        <v>0</v>
      </c>
      <c r="O61" s="2">
        <f>M61+N61</f>
        <v>0</v>
      </c>
    </row>
    <row r="62" spans="1:15" x14ac:dyDescent="0.3">
      <c r="A62" s="29" t="s">
        <v>61</v>
      </c>
      <c r="B62" s="36" t="s">
        <v>62</v>
      </c>
      <c r="C62" s="36"/>
      <c r="D62" s="9">
        <f>SUM(D63+D131+D133+D136)</f>
        <v>1634173.3</v>
      </c>
      <c r="E62" s="9">
        <f t="shared" ref="E62:O62" si="29">SUM(E63+E131+E133+E136)</f>
        <v>333703.29999999993</v>
      </c>
      <c r="F62" s="9">
        <f t="shared" si="29"/>
        <v>13784.499999999993</v>
      </c>
      <c r="G62" s="9">
        <f t="shared" si="29"/>
        <v>347487.79999999993</v>
      </c>
      <c r="H62" s="9">
        <f t="shared" si="29"/>
        <v>1981661.1000000003</v>
      </c>
      <c r="I62" s="9">
        <f t="shared" si="29"/>
        <v>1490071.7</v>
      </c>
      <c r="J62" s="9">
        <f t="shared" si="29"/>
        <v>-199415</v>
      </c>
      <c r="K62" s="9">
        <f t="shared" si="29"/>
        <v>-199415</v>
      </c>
      <c r="L62" s="9">
        <f t="shared" si="29"/>
        <v>1290656.7</v>
      </c>
      <c r="M62" s="9">
        <f t="shared" si="29"/>
        <v>1047669.2</v>
      </c>
      <c r="N62" s="9">
        <f t="shared" si="29"/>
        <v>0</v>
      </c>
      <c r="O62" s="9">
        <f t="shared" si="29"/>
        <v>1047669.2</v>
      </c>
    </row>
    <row r="63" spans="1:15" ht="56.25" x14ac:dyDescent="0.3">
      <c r="A63" s="29" t="s">
        <v>63</v>
      </c>
      <c r="B63" s="36" t="s">
        <v>64</v>
      </c>
      <c r="C63" s="37"/>
      <c r="D63" s="9">
        <f>SUM(D64+D67+D104+D125)</f>
        <v>1639317.3</v>
      </c>
      <c r="E63" s="9">
        <f t="shared" ref="E63:O63" si="30">SUM(E64+E67+E104+E125)</f>
        <v>333703.29999999993</v>
      </c>
      <c r="F63" s="9">
        <f t="shared" si="30"/>
        <v>12222.8</v>
      </c>
      <c r="G63" s="9">
        <f t="shared" si="30"/>
        <v>345926.1</v>
      </c>
      <c r="H63" s="9">
        <f t="shared" si="30"/>
        <v>1985243.4000000001</v>
      </c>
      <c r="I63" s="9">
        <f t="shared" si="30"/>
        <v>1490071.7</v>
      </c>
      <c r="J63" s="9">
        <f t="shared" si="30"/>
        <v>-199415</v>
      </c>
      <c r="K63" s="9">
        <f t="shared" si="30"/>
        <v>-199415</v>
      </c>
      <c r="L63" s="9">
        <f t="shared" si="30"/>
        <v>1290656.7</v>
      </c>
      <c r="M63" s="9">
        <f t="shared" si="30"/>
        <v>1047669.2</v>
      </c>
      <c r="N63" s="9">
        <f t="shared" si="30"/>
        <v>0</v>
      </c>
      <c r="O63" s="9">
        <f t="shared" si="30"/>
        <v>1047669.2</v>
      </c>
    </row>
    <row r="64" spans="1:15" ht="37.5" x14ac:dyDescent="0.3">
      <c r="A64" s="16" t="s">
        <v>65</v>
      </c>
      <c r="B64" s="23" t="s">
        <v>159</v>
      </c>
      <c r="C64" s="37"/>
      <c r="D64" s="9">
        <f>D65+D66</f>
        <v>66029</v>
      </c>
      <c r="E64" s="9">
        <f t="shared" ref="E64:O64" si="31">E65+E66</f>
        <v>16082.4</v>
      </c>
      <c r="F64" s="9">
        <f t="shared" si="31"/>
        <v>10000</v>
      </c>
      <c r="G64" s="9">
        <f t="shared" si="31"/>
        <v>26082.400000000001</v>
      </c>
      <c r="H64" s="9">
        <f t="shared" si="31"/>
        <v>92111.4</v>
      </c>
      <c r="I64" s="9">
        <f t="shared" si="31"/>
        <v>0</v>
      </c>
      <c r="J64" s="9">
        <f t="shared" si="31"/>
        <v>0</v>
      </c>
      <c r="K64" s="9">
        <f t="shared" si="31"/>
        <v>0</v>
      </c>
      <c r="L64" s="9">
        <f t="shared" si="31"/>
        <v>0</v>
      </c>
      <c r="M64" s="9">
        <f t="shared" si="31"/>
        <v>0</v>
      </c>
      <c r="N64" s="9">
        <f t="shared" si="31"/>
        <v>0</v>
      </c>
      <c r="O64" s="9">
        <f t="shared" si="31"/>
        <v>0</v>
      </c>
    </row>
    <row r="65" spans="1:15" ht="37.5" x14ac:dyDescent="0.3">
      <c r="A65" s="16" t="s">
        <v>160</v>
      </c>
      <c r="B65" s="23" t="s">
        <v>161</v>
      </c>
      <c r="C65" s="38">
        <v>60030</v>
      </c>
      <c r="D65" s="3">
        <v>66029</v>
      </c>
      <c r="E65" s="3">
        <v>15682.4</v>
      </c>
      <c r="F65" s="3">
        <v>10000</v>
      </c>
      <c r="G65" s="2">
        <f>(E65+F65)</f>
        <v>25682.400000000001</v>
      </c>
      <c r="H65" s="2">
        <f>D65+G65</f>
        <v>91711.4</v>
      </c>
      <c r="I65" s="3">
        <v>0</v>
      </c>
      <c r="J65" s="3">
        <v>0</v>
      </c>
      <c r="K65" s="2">
        <v>0</v>
      </c>
      <c r="L65" s="2">
        <f>I65+K65</f>
        <v>0</v>
      </c>
      <c r="M65" s="3">
        <v>0</v>
      </c>
      <c r="N65" s="2">
        <v>0</v>
      </c>
      <c r="O65" s="2">
        <f t="shared" ref="O65:O97" si="32">M65+N65</f>
        <v>0</v>
      </c>
    </row>
    <row r="66" spans="1:15" ht="56.25" x14ac:dyDescent="0.3">
      <c r="A66" s="16" t="s">
        <v>162</v>
      </c>
      <c r="B66" s="23" t="s">
        <v>163</v>
      </c>
      <c r="C66" s="39">
        <v>55490</v>
      </c>
      <c r="D66" s="3">
        <v>0</v>
      </c>
      <c r="E66" s="3">
        <v>400</v>
      </c>
      <c r="F66" s="3">
        <v>0</v>
      </c>
      <c r="G66" s="2">
        <f>(E66+F66)</f>
        <v>400</v>
      </c>
      <c r="H66" s="2">
        <f>D66+G66</f>
        <v>400</v>
      </c>
      <c r="I66" s="3">
        <v>0</v>
      </c>
      <c r="J66" s="3">
        <v>0</v>
      </c>
      <c r="K66" s="2">
        <v>0</v>
      </c>
      <c r="L66" s="2">
        <f>I66+K66</f>
        <v>0</v>
      </c>
      <c r="M66" s="3">
        <v>0</v>
      </c>
      <c r="N66" s="2">
        <v>0</v>
      </c>
      <c r="O66" s="2">
        <f t="shared" si="32"/>
        <v>0</v>
      </c>
    </row>
    <row r="67" spans="1:15" ht="37.5" x14ac:dyDescent="0.3">
      <c r="A67" s="14" t="s">
        <v>66</v>
      </c>
      <c r="B67" s="36" t="s">
        <v>67</v>
      </c>
      <c r="C67" s="39"/>
      <c r="D67" s="2">
        <f>SUM(D68:D103)</f>
        <v>800003.80000000016</v>
      </c>
      <c r="E67" s="2">
        <f t="shared" ref="E67:O67" si="33">SUM(E68:E103)</f>
        <v>168708.59999999998</v>
      </c>
      <c r="F67" s="2">
        <f t="shared" si="33"/>
        <v>2222.8000000000002</v>
      </c>
      <c r="G67" s="2">
        <f t="shared" si="33"/>
        <v>170931.39999999997</v>
      </c>
      <c r="H67" s="2">
        <f t="shared" si="33"/>
        <v>970935.20000000007</v>
      </c>
      <c r="I67" s="2">
        <f t="shared" si="33"/>
        <v>765459.20000000007</v>
      </c>
      <c r="J67" s="2">
        <f t="shared" si="33"/>
        <v>-199415</v>
      </c>
      <c r="K67" s="2">
        <f t="shared" si="33"/>
        <v>-199415</v>
      </c>
      <c r="L67" s="2">
        <f t="shared" si="33"/>
        <v>566044.20000000007</v>
      </c>
      <c r="M67" s="2">
        <f t="shared" si="33"/>
        <v>319635.7</v>
      </c>
      <c r="N67" s="2">
        <f t="shared" si="33"/>
        <v>0</v>
      </c>
      <c r="O67" s="2">
        <f t="shared" si="33"/>
        <v>319635.7</v>
      </c>
    </row>
    <row r="68" spans="1:15" ht="168.75" x14ac:dyDescent="0.3">
      <c r="A68" s="14" t="s">
        <v>164</v>
      </c>
      <c r="B68" s="28" t="s">
        <v>165</v>
      </c>
      <c r="C68" s="39">
        <v>63320</v>
      </c>
      <c r="D68" s="3">
        <v>1411</v>
      </c>
      <c r="E68" s="3">
        <v>0</v>
      </c>
      <c r="F68" s="3">
        <v>0</v>
      </c>
      <c r="G68" s="2">
        <f>(E68+F68)</f>
        <v>0</v>
      </c>
      <c r="H68" s="2">
        <f t="shared" ref="H68:H103" si="34">D68+G68</f>
        <v>1411</v>
      </c>
      <c r="I68" s="3">
        <v>1411</v>
      </c>
      <c r="J68" s="3">
        <v>0</v>
      </c>
      <c r="K68" s="2">
        <f t="shared" ref="K68:K103" si="35">J68</f>
        <v>0</v>
      </c>
      <c r="L68" s="2">
        <f>I68+K68</f>
        <v>1411</v>
      </c>
      <c r="M68" s="3">
        <v>1411</v>
      </c>
      <c r="N68" s="2">
        <v>0</v>
      </c>
      <c r="O68" s="2">
        <f t="shared" si="32"/>
        <v>1411</v>
      </c>
    </row>
    <row r="69" spans="1:15" ht="37.5" hidden="1" x14ac:dyDescent="0.3">
      <c r="A69" s="14" t="s">
        <v>164</v>
      </c>
      <c r="B69" s="36" t="s">
        <v>68</v>
      </c>
      <c r="C69" s="39">
        <v>63300</v>
      </c>
      <c r="D69" s="3">
        <v>0</v>
      </c>
      <c r="E69" s="3">
        <v>0</v>
      </c>
      <c r="F69" s="3">
        <v>0</v>
      </c>
      <c r="G69" s="2">
        <f t="shared" ref="G69:G103" si="36">(E69+F69)</f>
        <v>0</v>
      </c>
      <c r="H69" s="2">
        <f t="shared" si="34"/>
        <v>0</v>
      </c>
      <c r="I69" s="3">
        <v>0</v>
      </c>
      <c r="J69" s="3">
        <v>0</v>
      </c>
      <c r="K69" s="2">
        <f t="shared" si="35"/>
        <v>0</v>
      </c>
      <c r="L69" s="2">
        <f t="shared" ref="L69:L103" si="37">I69+K69</f>
        <v>0</v>
      </c>
      <c r="M69" s="3">
        <v>0</v>
      </c>
      <c r="N69" s="2">
        <v>0</v>
      </c>
      <c r="O69" s="2">
        <f t="shared" si="32"/>
        <v>0</v>
      </c>
    </row>
    <row r="70" spans="1:15" ht="56.25" hidden="1" x14ac:dyDescent="0.3">
      <c r="A70" s="14" t="s">
        <v>164</v>
      </c>
      <c r="B70" s="36" t="s">
        <v>116</v>
      </c>
      <c r="C70" s="39">
        <v>63310</v>
      </c>
      <c r="D70" s="3">
        <v>0</v>
      </c>
      <c r="E70" s="3">
        <v>0</v>
      </c>
      <c r="F70" s="3">
        <v>0</v>
      </c>
      <c r="G70" s="2">
        <f t="shared" si="36"/>
        <v>0</v>
      </c>
      <c r="H70" s="2">
        <f t="shared" si="34"/>
        <v>0</v>
      </c>
      <c r="I70" s="3">
        <v>0</v>
      </c>
      <c r="J70" s="3">
        <v>0</v>
      </c>
      <c r="K70" s="2">
        <f t="shared" si="35"/>
        <v>0</v>
      </c>
      <c r="L70" s="2">
        <f t="shared" si="37"/>
        <v>0</v>
      </c>
      <c r="M70" s="3">
        <v>0</v>
      </c>
      <c r="N70" s="2">
        <v>0</v>
      </c>
      <c r="O70" s="2">
        <f t="shared" si="32"/>
        <v>0</v>
      </c>
    </row>
    <row r="71" spans="1:15" ht="56.25" x14ac:dyDescent="0.3">
      <c r="A71" s="14" t="s">
        <v>164</v>
      </c>
      <c r="B71" s="36" t="s">
        <v>69</v>
      </c>
      <c r="C71" s="38" t="s">
        <v>215</v>
      </c>
      <c r="D71" s="3">
        <v>83797.899999999994</v>
      </c>
      <c r="E71" s="3">
        <v>0</v>
      </c>
      <c r="F71" s="3">
        <v>0</v>
      </c>
      <c r="G71" s="2">
        <f t="shared" si="36"/>
        <v>0</v>
      </c>
      <c r="H71" s="2">
        <f t="shared" si="34"/>
        <v>83797.899999999994</v>
      </c>
      <c r="I71" s="3">
        <v>46536</v>
      </c>
      <c r="J71" s="3">
        <v>0</v>
      </c>
      <c r="K71" s="2">
        <f t="shared" si="35"/>
        <v>0</v>
      </c>
      <c r="L71" s="2">
        <f t="shared" si="37"/>
        <v>46536</v>
      </c>
      <c r="M71" s="3">
        <v>46536</v>
      </c>
      <c r="N71" s="2">
        <v>0</v>
      </c>
      <c r="O71" s="2">
        <f t="shared" si="32"/>
        <v>46536</v>
      </c>
    </row>
    <row r="72" spans="1:15" ht="37.5" x14ac:dyDescent="0.3">
      <c r="A72" s="14" t="s">
        <v>164</v>
      </c>
      <c r="B72" s="36" t="s">
        <v>70</v>
      </c>
      <c r="C72" s="39">
        <v>63180</v>
      </c>
      <c r="D72" s="3">
        <v>8560.9</v>
      </c>
      <c r="E72" s="3">
        <v>0</v>
      </c>
      <c r="F72" s="3">
        <v>0</v>
      </c>
      <c r="G72" s="2">
        <f t="shared" si="36"/>
        <v>0</v>
      </c>
      <c r="H72" s="2">
        <f t="shared" si="34"/>
        <v>8560.9</v>
      </c>
      <c r="I72" s="3">
        <v>8560.9</v>
      </c>
      <c r="J72" s="3">
        <v>0</v>
      </c>
      <c r="K72" s="2">
        <f t="shared" si="35"/>
        <v>0</v>
      </c>
      <c r="L72" s="2">
        <f t="shared" si="37"/>
        <v>8560.9</v>
      </c>
      <c r="M72" s="3">
        <v>8560.9</v>
      </c>
      <c r="N72" s="2">
        <v>0</v>
      </c>
      <c r="O72" s="2">
        <f t="shared" si="32"/>
        <v>8560.9</v>
      </c>
    </row>
    <row r="73" spans="1:15" ht="37.5" x14ac:dyDescent="0.3">
      <c r="A73" s="14" t="s">
        <v>164</v>
      </c>
      <c r="B73" s="36" t="s">
        <v>112</v>
      </c>
      <c r="C73" s="39">
        <v>63340</v>
      </c>
      <c r="D73" s="3">
        <v>426.6</v>
      </c>
      <c r="E73" s="3">
        <v>0</v>
      </c>
      <c r="F73" s="3">
        <v>0</v>
      </c>
      <c r="G73" s="2">
        <f t="shared" si="36"/>
        <v>0</v>
      </c>
      <c r="H73" s="2">
        <f t="shared" si="34"/>
        <v>426.6</v>
      </c>
      <c r="I73" s="3">
        <v>878.2</v>
      </c>
      <c r="J73" s="3">
        <v>0</v>
      </c>
      <c r="K73" s="2">
        <f t="shared" si="35"/>
        <v>0</v>
      </c>
      <c r="L73" s="2">
        <f t="shared" si="37"/>
        <v>878.2</v>
      </c>
      <c r="M73" s="3">
        <v>1294.0999999999999</v>
      </c>
      <c r="N73" s="2">
        <v>0</v>
      </c>
      <c r="O73" s="2">
        <f t="shared" si="32"/>
        <v>1294.0999999999999</v>
      </c>
    </row>
    <row r="74" spans="1:15" ht="37.5" hidden="1" x14ac:dyDescent="0.3">
      <c r="A74" s="14" t="s">
        <v>166</v>
      </c>
      <c r="B74" s="36" t="s">
        <v>112</v>
      </c>
      <c r="C74" s="37" t="s">
        <v>71</v>
      </c>
      <c r="D74" s="3">
        <v>0</v>
      </c>
      <c r="E74" s="3">
        <v>0</v>
      </c>
      <c r="F74" s="3">
        <v>0</v>
      </c>
      <c r="G74" s="2">
        <f t="shared" si="36"/>
        <v>0</v>
      </c>
      <c r="H74" s="2">
        <f t="shared" si="34"/>
        <v>0</v>
      </c>
      <c r="I74" s="3">
        <v>0</v>
      </c>
      <c r="J74" s="3">
        <v>0</v>
      </c>
      <c r="K74" s="2">
        <f t="shared" si="35"/>
        <v>0</v>
      </c>
      <c r="L74" s="2">
        <f t="shared" si="37"/>
        <v>0</v>
      </c>
      <c r="M74" s="3">
        <v>0</v>
      </c>
      <c r="N74" s="2">
        <v>0</v>
      </c>
      <c r="O74" s="2">
        <f t="shared" si="32"/>
        <v>0</v>
      </c>
    </row>
    <row r="75" spans="1:15" ht="56.25" x14ac:dyDescent="0.3">
      <c r="A75" s="40" t="s">
        <v>164</v>
      </c>
      <c r="B75" s="28" t="s">
        <v>110</v>
      </c>
      <c r="C75" s="39">
        <v>63330</v>
      </c>
      <c r="D75" s="3">
        <v>12500</v>
      </c>
      <c r="E75" s="3">
        <v>0</v>
      </c>
      <c r="F75" s="3">
        <v>0</v>
      </c>
      <c r="G75" s="2">
        <f t="shared" si="36"/>
        <v>0</v>
      </c>
      <c r="H75" s="2">
        <f t="shared" si="34"/>
        <v>12500</v>
      </c>
      <c r="I75" s="3">
        <v>12500</v>
      </c>
      <c r="J75" s="3">
        <v>0</v>
      </c>
      <c r="K75" s="2">
        <f t="shared" si="35"/>
        <v>0</v>
      </c>
      <c r="L75" s="2">
        <f t="shared" si="37"/>
        <v>12500</v>
      </c>
      <c r="M75" s="3">
        <v>12500</v>
      </c>
      <c r="N75" s="2">
        <v>0</v>
      </c>
      <c r="O75" s="2">
        <f t="shared" si="32"/>
        <v>12500</v>
      </c>
    </row>
    <row r="76" spans="1:15" ht="37.5" hidden="1" x14ac:dyDescent="0.3">
      <c r="A76" s="40" t="s">
        <v>164</v>
      </c>
      <c r="B76" s="28" t="s">
        <v>125</v>
      </c>
      <c r="C76" s="39">
        <v>63110</v>
      </c>
      <c r="D76" s="3">
        <v>0</v>
      </c>
      <c r="E76" s="3">
        <v>0</v>
      </c>
      <c r="F76" s="3">
        <v>0</v>
      </c>
      <c r="G76" s="2">
        <f t="shared" si="36"/>
        <v>0</v>
      </c>
      <c r="H76" s="2">
        <f t="shared" si="34"/>
        <v>0</v>
      </c>
      <c r="I76" s="3">
        <v>0</v>
      </c>
      <c r="J76" s="3">
        <v>0</v>
      </c>
      <c r="K76" s="2">
        <f t="shared" si="35"/>
        <v>0</v>
      </c>
      <c r="L76" s="2">
        <f t="shared" si="37"/>
        <v>0</v>
      </c>
      <c r="M76" s="3">
        <v>0</v>
      </c>
      <c r="N76" s="2">
        <v>0</v>
      </c>
      <c r="O76" s="2">
        <f t="shared" si="32"/>
        <v>0</v>
      </c>
    </row>
    <row r="77" spans="1:15" ht="56.25" x14ac:dyDescent="0.3">
      <c r="A77" s="14" t="s">
        <v>214</v>
      </c>
      <c r="B77" s="28" t="s">
        <v>223</v>
      </c>
      <c r="C77" s="38" t="s">
        <v>245</v>
      </c>
      <c r="D77" s="3">
        <v>24561.4</v>
      </c>
      <c r="E77" s="3">
        <v>0</v>
      </c>
      <c r="F77" s="3">
        <v>0</v>
      </c>
      <c r="G77" s="2">
        <f t="shared" si="36"/>
        <v>0</v>
      </c>
      <c r="H77" s="2">
        <f t="shared" si="34"/>
        <v>24561.4</v>
      </c>
      <c r="I77" s="3">
        <v>10844.2</v>
      </c>
      <c r="J77" s="3">
        <v>0</v>
      </c>
      <c r="K77" s="2">
        <f t="shared" si="35"/>
        <v>0</v>
      </c>
      <c r="L77" s="2">
        <f t="shared" si="37"/>
        <v>10844.2</v>
      </c>
      <c r="M77" s="3">
        <v>6466.9</v>
      </c>
      <c r="N77" s="2">
        <v>0</v>
      </c>
      <c r="O77" s="2">
        <f t="shared" si="32"/>
        <v>6466.9</v>
      </c>
    </row>
    <row r="78" spans="1:15" ht="37.5" hidden="1" x14ac:dyDescent="0.3">
      <c r="A78" s="14" t="s">
        <v>167</v>
      </c>
      <c r="B78" s="28" t="s">
        <v>111</v>
      </c>
      <c r="C78" s="41" t="s">
        <v>82</v>
      </c>
      <c r="D78" s="3">
        <v>0</v>
      </c>
      <c r="E78" s="3">
        <v>0</v>
      </c>
      <c r="F78" s="3">
        <v>0</v>
      </c>
      <c r="G78" s="2">
        <f t="shared" si="36"/>
        <v>0</v>
      </c>
      <c r="H78" s="2">
        <f t="shared" si="34"/>
        <v>0</v>
      </c>
      <c r="I78" s="3">
        <v>0</v>
      </c>
      <c r="J78" s="3">
        <v>0</v>
      </c>
      <c r="K78" s="2">
        <f t="shared" si="35"/>
        <v>0</v>
      </c>
      <c r="L78" s="2">
        <f t="shared" si="37"/>
        <v>0</v>
      </c>
      <c r="M78" s="3">
        <v>0</v>
      </c>
      <c r="N78" s="2">
        <v>0</v>
      </c>
      <c r="O78" s="2">
        <f t="shared" si="32"/>
        <v>0</v>
      </c>
    </row>
    <row r="79" spans="1:15" ht="56.25" hidden="1" x14ac:dyDescent="0.3">
      <c r="A79" s="14" t="s">
        <v>167</v>
      </c>
      <c r="B79" s="28" t="s">
        <v>121</v>
      </c>
      <c r="C79" s="41">
        <v>55191</v>
      </c>
      <c r="D79" s="3">
        <v>0</v>
      </c>
      <c r="E79" s="3">
        <v>0</v>
      </c>
      <c r="F79" s="3">
        <v>0</v>
      </c>
      <c r="G79" s="2">
        <f t="shared" si="36"/>
        <v>0</v>
      </c>
      <c r="H79" s="2">
        <f t="shared" si="34"/>
        <v>0</v>
      </c>
      <c r="I79" s="3">
        <v>0</v>
      </c>
      <c r="J79" s="3">
        <v>0</v>
      </c>
      <c r="K79" s="2">
        <f t="shared" si="35"/>
        <v>0</v>
      </c>
      <c r="L79" s="2">
        <f t="shared" si="37"/>
        <v>0</v>
      </c>
      <c r="M79" s="3">
        <v>0</v>
      </c>
      <c r="N79" s="2">
        <v>0</v>
      </c>
      <c r="O79" s="2">
        <f t="shared" si="32"/>
        <v>0</v>
      </c>
    </row>
    <row r="80" spans="1:15" ht="56.25" x14ac:dyDescent="0.3">
      <c r="A80" s="40" t="s">
        <v>164</v>
      </c>
      <c r="B80" s="22" t="s">
        <v>109</v>
      </c>
      <c r="C80" s="41">
        <v>63350</v>
      </c>
      <c r="D80" s="3">
        <v>26000</v>
      </c>
      <c r="E80" s="3">
        <v>0</v>
      </c>
      <c r="F80" s="3">
        <v>0</v>
      </c>
      <c r="G80" s="2">
        <f t="shared" si="36"/>
        <v>0</v>
      </c>
      <c r="H80" s="2">
        <f t="shared" si="34"/>
        <v>26000</v>
      </c>
      <c r="I80" s="3">
        <v>33246</v>
      </c>
      <c r="J80" s="3">
        <v>0</v>
      </c>
      <c r="K80" s="2">
        <f t="shared" si="35"/>
        <v>0</v>
      </c>
      <c r="L80" s="2">
        <f t="shared" si="37"/>
        <v>33246</v>
      </c>
      <c r="M80" s="3">
        <v>31000</v>
      </c>
      <c r="N80" s="2">
        <v>0</v>
      </c>
      <c r="O80" s="2">
        <f t="shared" si="32"/>
        <v>31000</v>
      </c>
    </row>
    <row r="81" spans="1:15" ht="56.25" x14ac:dyDescent="0.3">
      <c r="A81" s="14" t="s">
        <v>168</v>
      </c>
      <c r="B81" s="22" t="s">
        <v>108</v>
      </c>
      <c r="C81" s="41" t="s">
        <v>259</v>
      </c>
      <c r="D81" s="3">
        <f>7017.6+42982.4</f>
        <v>50000</v>
      </c>
      <c r="E81" s="3">
        <v>0</v>
      </c>
      <c r="F81" s="3">
        <v>0</v>
      </c>
      <c r="G81" s="2">
        <f t="shared" si="36"/>
        <v>0</v>
      </c>
      <c r="H81" s="2">
        <f t="shared" si="34"/>
        <v>50000</v>
      </c>
      <c r="I81" s="3">
        <f>5882.4+18992.3</f>
        <v>24874.699999999997</v>
      </c>
      <c r="J81" s="3">
        <v>-9874.7000000000007</v>
      </c>
      <c r="K81" s="2">
        <f t="shared" si="35"/>
        <v>-9874.7000000000007</v>
      </c>
      <c r="L81" s="2">
        <f t="shared" si="37"/>
        <v>14999.999999999996</v>
      </c>
      <c r="M81" s="3">
        <f>6666.7+18208</f>
        <v>24874.7</v>
      </c>
      <c r="N81" s="2">
        <v>0</v>
      </c>
      <c r="O81" s="2">
        <f t="shared" si="32"/>
        <v>24874.7</v>
      </c>
    </row>
    <row r="82" spans="1:15" ht="56.25" x14ac:dyDescent="0.3">
      <c r="A82" s="40" t="s">
        <v>164</v>
      </c>
      <c r="B82" s="22" t="s">
        <v>109</v>
      </c>
      <c r="C82" s="41" t="s">
        <v>258</v>
      </c>
      <c r="D82" s="3">
        <v>45000</v>
      </c>
      <c r="E82" s="3">
        <v>0</v>
      </c>
      <c r="F82" s="3">
        <v>0</v>
      </c>
      <c r="G82" s="2">
        <f t="shared" si="36"/>
        <v>0</v>
      </c>
      <c r="H82" s="2">
        <f t="shared" si="34"/>
        <v>45000</v>
      </c>
      <c r="I82" s="3">
        <v>10000</v>
      </c>
      <c r="J82" s="3">
        <v>0</v>
      </c>
      <c r="K82" s="2">
        <f t="shared" si="35"/>
        <v>0</v>
      </c>
      <c r="L82" s="2">
        <f t="shared" si="37"/>
        <v>10000</v>
      </c>
      <c r="M82" s="3">
        <v>10000</v>
      </c>
      <c r="N82" s="2">
        <v>0</v>
      </c>
      <c r="O82" s="2">
        <f t="shared" si="32"/>
        <v>10000</v>
      </c>
    </row>
    <row r="83" spans="1:15" ht="56.25" x14ac:dyDescent="0.3">
      <c r="A83" s="14" t="s">
        <v>216</v>
      </c>
      <c r="B83" s="22" t="s">
        <v>217</v>
      </c>
      <c r="C83" s="41" t="s">
        <v>218</v>
      </c>
      <c r="D83" s="3">
        <v>43440.800000000003</v>
      </c>
      <c r="E83" s="3">
        <v>0</v>
      </c>
      <c r="F83" s="3">
        <v>0</v>
      </c>
      <c r="G83" s="2">
        <f t="shared" si="36"/>
        <v>0</v>
      </c>
      <c r="H83" s="2">
        <f t="shared" si="34"/>
        <v>43440.800000000003</v>
      </c>
      <c r="I83" s="3">
        <v>0</v>
      </c>
      <c r="J83" s="3">
        <v>0</v>
      </c>
      <c r="K83" s="2">
        <f t="shared" si="35"/>
        <v>0</v>
      </c>
      <c r="L83" s="2">
        <f t="shared" si="37"/>
        <v>0</v>
      </c>
      <c r="M83" s="3">
        <v>0</v>
      </c>
      <c r="N83" s="2">
        <v>0</v>
      </c>
      <c r="O83" s="2">
        <f t="shared" si="32"/>
        <v>0</v>
      </c>
    </row>
    <row r="84" spans="1:15" ht="37.5" x14ac:dyDescent="0.3">
      <c r="A84" s="14" t="s">
        <v>164</v>
      </c>
      <c r="B84" s="22" t="s">
        <v>107</v>
      </c>
      <c r="C84" s="39">
        <v>63010</v>
      </c>
      <c r="D84" s="3">
        <v>0</v>
      </c>
      <c r="E84" s="3">
        <v>0</v>
      </c>
      <c r="F84" s="3">
        <v>0</v>
      </c>
      <c r="G84" s="2">
        <f t="shared" si="36"/>
        <v>0</v>
      </c>
      <c r="H84" s="2">
        <f t="shared" si="34"/>
        <v>0</v>
      </c>
      <c r="I84" s="3">
        <v>11502</v>
      </c>
      <c r="J84" s="3">
        <v>0</v>
      </c>
      <c r="K84" s="2">
        <f t="shared" si="35"/>
        <v>0</v>
      </c>
      <c r="L84" s="2">
        <f t="shared" si="37"/>
        <v>11502</v>
      </c>
      <c r="M84" s="3">
        <v>360</v>
      </c>
      <c r="N84" s="2">
        <v>0</v>
      </c>
      <c r="O84" s="2">
        <f t="shared" si="32"/>
        <v>360</v>
      </c>
    </row>
    <row r="85" spans="1:15" ht="75" x14ac:dyDescent="0.3">
      <c r="A85" s="14" t="s">
        <v>220</v>
      </c>
      <c r="B85" s="22" t="s">
        <v>248</v>
      </c>
      <c r="C85" s="38" t="s">
        <v>244</v>
      </c>
      <c r="D85" s="3">
        <v>2988.4</v>
      </c>
      <c r="E85" s="3">
        <v>0</v>
      </c>
      <c r="F85" s="3">
        <v>0</v>
      </c>
      <c r="G85" s="2">
        <f t="shared" si="36"/>
        <v>0</v>
      </c>
      <c r="H85" s="2">
        <f t="shared" si="34"/>
        <v>2988.4</v>
      </c>
      <c r="I85" s="3">
        <v>0</v>
      </c>
      <c r="J85" s="3">
        <v>0</v>
      </c>
      <c r="K85" s="2">
        <f t="shared" si="35"/>
        <v>0</v>
      </c>
      <c r="L85" s="2">
        <f t="shared" si="37"/>
        <v>0</v>
      </c>
      <c r="M85" s="3">
        <v>0</v>
      </c>
      <c r="N85" s="2">
        <v>0</v>
      </c>
      <c r="O85" s="2">
        <f t="shared" si="32"/>
        <v>0</v>
      </c>
    </row>
    <row r="86" spans="1:15" ht="75" x14ac:dyDescent="0.3">
      <c r="A86" s="14" t="s">
        <v>164</v>
      </c>
      <c r="B86" s="22" t="s">
        <v>249</v>
      </c>
      <c r="C86" s="37" t="s">
        <v>250</v>
      </c>
      <c r="D86" s="3">
        <v>0</v>
      </c>
      <c r="E86" s="3">
        <v>0</v>
      </c>
      <c r="F86" s="3">
        <v>0</v>
      </c>
      <c r="G86" s="2">
        <f t="shared" si="36"/>
        <v>0</v>
      </c>
      <c r="H86" s="2">
        <f t="shared" si="34"/>
        <v>0</v>
      </c>
      <c r="I86" s="3">
        <v>0</v>
      </c>
      <c r="J86" s="3">
        <v>0</v>
      </c>
      <c r="K86" s="2">
        <f t="shared" si="35"/>
        <v>0</v>
      </c>
      <c r="L86" s="2">
        <f t="shared" si="37"/>
        <v>0</v>
      </c>
      <c r="M86" s="3">
        <v>0</v>
      </c>
      <c r="N86" s="2">
        <v>0</v>
      </c>
      <c r="O86" s="2">
        <f t="shared" si="32"/>
        <v>0</v>
      </c>
    </row>
    <row r="87" spans="1:15" ht="37.5" x14ac:dyDescent="0.3">
      <c r="A87" s="14" t="s">
        <v>164</v>
      </c>
      <c r="B87" s="22" t="s">
        <v>106</v>
      </c>
      <c r="C87" s="39">
        <v>63130</v>
      </c>
      <c r="D87" s="3">
        <v>3258.4</v>
      </c>
      <c r="E87" s="3">
        <v>0</v>
      </c>
      <c r="F87" s="3">
        <v>0</v>
      </c>
      <c r="G87" s="2">
        <f t="shared" si="36"/>
        <v>0</v>
      </c>
      <c r="H87" s="2">
        <f t="shared" si="34"/>
        <v>3258.4</v>
      </c>
      <c r="I87" s="3">
        <v>1501.8</v>
      </c>
      <c r="J87" s="3">
        <v>0</v>
      </c>
      <c r="K87" s="2">
        <f t="shared" si="35"/>
        <v>0</v>
      </c>
      <c r="L87" s="2">
        <f t="shared" si="37"/>
        <v>1501.8</v>
      </c>
      <c r="M87" s="3">
        <v>1501.8</v>
      </c>
      <c r="N87" s="2">
        <v>0</v>
      </c>
      <c r="O87" s="2">
        <f t="shared" si="32"/>
        <v>1501.8</v>
      </c>
    </row>
    <row r="88" spans="1:15" ht="75" hidden="1" x14ac:dyDescent="0.3">
      <c r="A88" s="14" t="s">
        <v>164</v>
      </c>
      <c r="B88" s="22" t="s">
        <v>172</v>
      </c>
      <c r="C88" s="42">
        <v>63360</v>
      </c>
      <c r="D88" s="3">
        <v>0</v>
      </c>
      <c r="E88" s="3">
        <v>0</v>
      </c>
      <c r="F88" s="3">
        <v>0</v>
      </c>
      <c r="G88" s="2">
        <f t="shared" si="36"/>
        <v>0</v>
      </c>
      <c r="H88" s="2">
        <f t="shared" si="34"/>
        <v>0</v>
      </c>
      <c r="I88" s="3">
        <v>0</v>
      </c>
      <c r="J88" s="3">
        <v>0</v>
      </c>
      <c r="K88" s="2">
        <f t="shared" si="35"/>
        <v>0</v>
      </c>
      <c r="L88" s="2">
        <f t="shared" si="37"/>
        <v>0</v>
      </c>
      <c r="M88" s="3">
        <v>0</v>
      </c>
      <c r="N88" s="2">
        <v>0</v>
      </c>
      <c r="O88" s="2">
        <f t="shared" si="32"/>
        <v>0</v>
      </c>
    </row>
    <row r="89" spans="1:15" ht="93.75" x14ac:dyDescent="0.3">
      <c r="A89" s="14" t="s">
        <v>169</v>
      </c>
      <c r="B89" s="22" t="s">
        <v>105</v>
      </c>
      <c r="C89" s="39">
        <v>63020</v>
      </c>
      <c r="D89" s="3">
        <v>2089</v>
      </c>
      <c r="E89" s="3">
        <v>0</v>
      </c>
      <c r="F89" s="3">
        <v>0</v>
      </c>
      <c r="G89" s="2">
        <f t="shared" si="36"/>
        <v>0</v>
      </c>
      <c r="H89" s="2">
        <f t="shared" si="34"/>
        <v>2089</v>
      </c>
      <c r="I89" s="3">
        <v>2506.4</v>
      </c>
      <c r="J89" s="3">
        <v>0</v>
      </c>
      <c r="K89" s="2">
        <f t="shared" si="35"/>
        <v>0</v>
      </c>
      <c r="L89" s="2">
        <f t="shared" si="37"/>
        <v>2506.4</v>
      </c>
      <c r="M89" s="3">
        <v>2506.4</v>
      </c>
      <c r="N89" s="2">
        <v>0</v>
      </c>
      <c r="O89" s="2">
        <f t="shared" si="32"/>
        <v>2506.4</v>
      </c>
    </row>
    <row r="90" spans="1:15" ht="37.5" x14ac:dyDescent="0.3">
      <c r="A90" s="14" t="s">
        <v>164</v>
      </c>
      <c r="B90" s="22" t="s">
        <v>104</v>
      </c>
      <c r="C90" s="39">
        <v>63030</v>
      </c>
      <c r="D90" s="3">
        <v>58958.9</v>
      </c>
      <c r="E90" s="3">
        <v>8811</v>
      </c>
      <c r="F90" s="3">
        <v>0</v>
      </c>
      <c r="G90" s="2">
        <f t="shared" si="36"/>
        <v>8811</v>
      </c>
      <c r="H90" s="2">
        <f t="shared" si="34"/>
        <v>67769.899999999994</v>
      </c>
      <c r="I90" s="3">
        <v>26965</v>
      </c>
      <c r="J90" s="3">
        <v>0</v>
      </c>
      <c r="K90" s="2">
        <f t="shared" si="35"/>
        <v>0</v>
      </c>
      <c r="L90" s="2">
        <f t="shared" si="37"/>
        <v>26965</v>
      </c>
      <c r="M90" s="3">
        <v>42028.6</v>
      </c>
      <c r="N90" s="2">
        <v>0</v>
      </c>
      <c r="O90" s="2">
        <f t="shared" si="32"/>
        <v>42028.6</v>
      </c>
    </row>
    <row r="91" spans="1:15" ht="37.5" hidden="1" x14ac:dyDescent="0.3">
      <c r="A91" s="14" t="s">
        <v>170</v>
      </c>
      <c r="B91" s="22" t="s">
        <v>104</v>
      </c>
      <c r="C91" s="37" t="s">
        <v>72</v>
      </c>
      <c r="D91" s="3">
        <v>0</v>
      </c>
      <c r="E91" s="3">
        <v>0</v>
      </c>
      <c r="F91" s="3">
        <v>0</v>
      </c>
      <c r="G91" s="2">
        <f t="shared" si="36"/>
        <v>0</v>
      </c>
      <c r="H91" s="2">
        <f t="shared" si="34"/>
        <v>0</v>
      </c>
      <c r="I91" s="3">
        <v>0</v>
      </c>
      <c r="J91" s="3">
        <v>0</v>
      </c>
      <c r="K91" s="2">
        <f t="shared" si="35"/>
        <v>0</v>
      </c>
      <c r="L91" s="2">
        <f t="shared" si="37"/>
        <v>0</v>
      </c>
      <c r="M91" s="3">
        <v>0</v>
      </c>
      <c r="N91" s="2">
        <v>0</v>
      </c>
      <c r="O91" s="2">
        <f t="shared" si="32"/>
        <v>0</v>
      </c>
    </row>
    <row r="92" spans="1:15" ht="37.5" hidden="1" x14ac:dyDescent="0.3">
      <c r="A92" s="14" t="s">
        <v>164</v>
      </c>
      <c r="B92" s="22" t="s">
        <v>126</v>
      </c>
      <c r="C92" s="37">
        <v>63430</v>
      </c>
      <c r="D92" s="3">
        <v>0</v>
      </c>
      <c r="E92" s="3">
        <v>0</v>
      </c>
      <c r="F92" s="3">
        <v>0</v>
      </c>
      <c r="G92" s="2">
        <f t="shared" si="36"/>
        <v>0</v>
      </c>
      <c r="H92" s="2">
        <f t="shared" si="34"/>
        <v>0</v>
      </c>
      <c r="I92" s="3">
        <v>0</v>
      </c>
      <c r="J92" s="3">
        <v>0</v>
      </c>
      <c r="K92" s="2">
        <f t="shared" si="35"/>
        <v>0</v>
      </c>
      <c r="L92" s="2">
        <f t="shared" si="37"/>
        <v>0</v>
      </c>
      <c r="M92" s="3">
        <v>0</v>
      </c>
      <c r="N92" s="2">
        <v>0</v>
      </c>
      <c r="O92" s="2">
        <f t="shared" si="32"/>
        <v>0</v>
      </c>
    </row>
    <row r="93" spans="1:15" ht="37.5" x14ac:dyDescent="0.3">
      <c r="A93" s="14" t="s">
        <v>164</v>
      </c>
      <c r="B93" s="22" t="s">
        <v>103</v>
      </c>
      <c r="C93" s="39">
        <v>63160</v>
      </c>
      <c r="D93" s="3">
        <v>20691.2</v>
      </c>
      <c r="E93" s="3">
        <v>8190</v>
      </c>
      <c r="F93" s="3">
        <v>0</v>
      </c>
      <c r="G93" s="2">
        <f t="shared" si="36"/>
        <v>8190</v>
      </c>
      <c r="H93" s="2">
        <f t="shared" si="34"/>
        <v>28881.200000000001</v>
      </c>
      <c r="I93" s="3">
        <v>30717</v>
      </c>
      <c r="J93" s="3">
        <v>0</v>
      </c>
      <c r="K93" s="2">
        <f t="shared" si="35"/>
        <v>0</v>
      </c>
      <c r="L93" s="2">
        <f t="shared" si="37"/>
        <v>30717</v>
      </c>
      <c r="M93" s="3">
        <v>30717</v>
      </c>
      <c r="N93" s="2">
        <v>0</v>
      </c>
      <c r="O93" s="2">
        <f t="shared" si="32"/>
        <v>30717</v>
      </c>
    </row>
    <row r="94" spans="1:15" ht="56.25" x14ac:dyDescent="0.3">
      <c r="A94" s="14" t="s">
        <v>164</v>
      </c>
      <c r="B94" s="22" t="s">
        <v>131</v>
      </c>
      <c r="C94" s="39">
        <v>63280</v>
      </c>
      <c r="D94" s="3">
        <v>9502</v>
      </c>
      <c r="E94" s="3">
        <v>0</v>
      </c>
      <c r="F94" s="3">
        <v>0</v>
      </c>
      <c r="G94" s="2">
        <f t="shared" si="36"/>
        <v>0</v>
      </c>
      <c r="H94" s="2">
        <f t="shared" si="34"/>
        <v>9502</v>
      </c>
      <c r="I94" s="3">
        <v>0</v>
      </c>
      <c r="J94" s="3">
        <v>0</v>
      </c>
      <c r="K94" s="2">
        <f t="shared" si="35"/>
        <v>0</v>
      </c>
      <c r="L94" s="2">
        <f t="shared" si="37"/>
        <v>0</v>
      </c>
      <c r="M94" s="3">
        <v>0</v>
      </c>
      <c r="N94" s="2">
        <v>0</v>
      </c>
      <c r="O94" s="2">
        <f t="shared" si="32"/>
        <v>0</v>
      </c>
    </row>
    <row r="95" spans="1:15" ht="56.25" x14ac:dyDescent="0.3">
      <c r="A95" s="14" t="s">
        <v>171</v>
      </c>
      <c r="B95" s="43" t="s">
        <v>102</v>
      </c>
      <c r="C95" s="44">
        <v>63500</v>
      </c>
      <c r="D95" s="3">
        <v>325564.7</v>
      </c>
      <c r="E95" s="3">
        <v>189540.3</v>
      </c>
      <c r="F95" s="3">
        <v>2222.8000000000002</v>
      </c>
      <c r="G95" s="2">
        <f t="shared" si="36"/>
        <v>191763.09999999998</v>
      </c>
      <c r="H95" s="2">
        <f t="shared" si="34"/>
        <v>517327.8</v>
      </c>
      <c r="I95" s="3">
        <v>480955.9</v>
      </c>
      <c r="J95" s="3">
        <v>-189540.3</v>
      </c>
      <c r="K95" s="2">
        <f t="shared" si="35"/>
        <v>-189540.3</v>
      </c>
      <c r="L95" s="2">
        <f t="shared" si="37"/>
        <v>291415.60000000003</v>
      </c>
      <c r="M95" s="3">
        <v>0</v>
      </c>
      <c r="N95" s="2">
        <v>0</v>
      </c>
      <c r="O95" s="2">
        <f t="shared" si="32"/>
        <v>0</v>
      </c>
    </row>
    <row r="96" spans="1:15" ht="56.25" hidden="1" x14ac:dyDescent="0.3">
      <c r="A96" s="14" t="s">
        <v>174</v>
      </c>
      <c r="B96" s="43" t="s">
        <v>173</v>
      </c>
      <c r="C96" s="44">
        <v>55200</v>
      </c>
      <c r="D96" s="3">
        <v>0</v>
      </c>
      <c r="E96" s="3">
        <v>0</v>
      </c>
      <c r="F96" s="3">
        <v>0</v>
      </c>
      <c r="G96" s="2">
        <f t="shared" si="36"/>
        <v>0</v>
      </c>
      <c r="H96" s="2">
        <f t="shared" si="34"/>
        <v>0</v>
      </c>
      <c r="I96" s="3">
        <v>0</v>
      </c>
      <c r="J96" s="3">
        <v>0</v>
      </c>
      <c r="K96" s="2">
        <f t="shared" si="35"/>
        <v>0</v>
      </c>
      <c r="L96" s="2">
        <f t="shared" si="37"/>
        <v>0</v>
      </c>
      <c r="M96" s="3">
        <v>0</v>
      </c>
      <c r="N96" s="2">
        <v>0</v>
      </c>
      <c r="O96" s="2">
        <f t="shared" si="32"/>
        <v>0</v>
      </c>
    </row>
    <row r="97" spans="1:15" ht="131.25" x14ac:dyDescent="0.3">
      <c r="A97" s="14" t="s">
        <v>175</v>
      </c>
      <c r="B97" s="43" t="s">
        <v>176</v>
      </c>
      <c r="C97" s="44">
        <v>67483</v>
      </c>
      <c r="D97" s="3">
        <v>0</v>
      </c>
      <c r="E97" s="3">
        <v>0</v>
      </c>
      <c r="F97" s="3">
        <v>0</v>
      </c>
      <c r="G97" s="2">
        <f t="shared" si="36"/>
        <v>0</v>
      </c>
      <c r="H97" s="2">
        <f t="shared" si="34"/>
        <v>0</v>
      </c>
      <c r="I97" s="3">
        <v>0</v>
      </c>
      <c r="J97" s="3">
        <v>0</v>
      </c>
      <c r="K97" s="2">
        <f t="shared" si="35"/>
        <v>0</v>
      </c>
      <c r="L97" s="2">
        <f t="shared" si="37"/>
        <v>0</v>
      </c>
      <c r="M97" s="3">
        <v>0</v>
      </c>
      <c r="N97" s="2">
        <v>0</v>
      </c>
      <c r="O97" s="2">
        <f t="shared" si="32"/>
        <v>0</v>
      </c>
    </row>
    <row r="98" spans="1:15" ht="112.5" x14ac:dyDescent="0.3">
      <c r="A98" s="14" t="s">
        <v>178</v>
      </c>
      <c r="B98" s="43" t="s">
        <v>177</v>
      </c>
      <c r="C98" s="44">
        <v>67484</v>
      </c>
      <c r="D98" s="3">
        <v>0</v>
      </c>
      <c r="E98" s="3">
        <v>0</v>
      </c>
      <c r="F98" s="3">
        <v>0</v>
      </c>
      <c r="G98" s="2">
        <f t="shared" si="36"/>
        <v>0</v>
      </c>
      <c r="H98" s="2">
        <f t="shared" si="34"/>
        <v>0</v>
      </c>
      <c r="I98" s="3">
        <v>0</v>
      </c>
      <c r="J98" s="3">
        <v>0</v>
      </c>
      <c r="K98" s="2">
        <f t="shared" si="35"/>
        <v>0</v>
      </c>
      <c r="L98" s="2">
        <f t="shared" si="37"/>
        <v>0</v>
      </c>
      <c r="M98" s="3">
        <v>0</v>
      </c>
      <c r="N98" s="2">
        <v>0</v>
      </c>
      <c r="O98" s="2">
        <f t="shared" ref="O98:O124" si="38">M98+N98</f>
        <v>0</v>
      </c>
    </row>
    <row r="99" spans="1:15" ht="37.5" hidden="1" x14ac:dyDescent="0.3">
      <c r="A99" s="14" t="s">
        <v>179</v>
      </c>
      <c r="B99" s="43" t="s">
        <v>113</v>
      </c>
      <c r="C99" s="44">
        <v>55900</v>
      </c>
      <c r="D99" s="3">
        <v>0</v>
      </c>
      <c r="E99" s="3">
        <v>0</v>
      </c>
      <c r="F99" s="3">
        <v>0</v>
      </c>
      <c r="G99" s="2">
        <f t="shared" si="36"/>
        <v>0</v>
      </c>
      <c r="H99" s="2">
        <f t="shared" si="34"/>
        <v>0</v>
      </c>
      <c r="I99" s="3">
        <v>0</v>
      </c>
      <c r="J99" s="3">
        <v>0</v>
      </c>
      <c r="K99" s="2">
        <f t="shared" si="35"/>
        <v>0</v>
      </c>
      <c r="L99" s="2">
        <f t="shared" si="37"/>
        <v>0</v>
      </c>
      <c r="M99" s="3">
        <v>0</v>
      </c>
      <c r="N99" s="2">
        <v>0</v>
      </c>
      <c r="O99" s="2">
        <f t="shared" si="38"/>
        <v>0</v>
      </c>
    </row>
    <row r="100" spans="1:15" ht="56.25" x14ac:dyDescent="0.3">
      <c r="A100" s="14" t="s">
        <v>164</v>
      </c>
      <c r="B100" s="43" t="s">
        <v>101</v>
      </c>
      <c r="C100" s="38" t="s">
        <v>219</v>
      </c>
      <c r="D100" s="3">
        <v>64221.8</v>
      </c>
      <c r="E100" s="3">
        <v>-38761.199999999997</v>
      </c>
      <c r="F100" s="3">
        <v>0</v>
      </c>
      <c r="G100" s="2">
        <f t="shared" si="36"/>
        <v>-38761.199999999997</v>
      </c>
      <c r="H100" s="2">
        <f t="shared" si="34"/>
        <v>25460.600000000006</v>
      </c>
      <c r="I100" s="3">
        <v>44493.3</v>
      </c>
      <c r="J100" s="3">
        <v>0</v>
      </c>
      <c r="K100" s="2">
        <f t="shared" si="35"/>
        <v>0</v>
      </c>
      <c r="L100" s="2">
        <f t="shared" si="37"/>
        <v>44493.3</v>
      </c>
      <c r="M100" s="3">
        <v>83855.5</v>
      </c>
      <c r="N100" s="2">
        <v>0</v>
      </c>
      <c r="O100" s="2">
        <f t="shared" si="38"/>
        <v>83855.5</v>
      </c>
    </row>
    <row r="101" spans="1:15" ht="75" hidden="1" x14ac:dyDescent="0.3">
      <c r="A101" s="14" t="s">
        <v>180</v>
      </c>
      <c r="B101" s="43" t="s">
        <v>181</v>
      </c>
      <c r="C101" s="45" t="s">
        <v>118</v>
      </c>
      <c r="D101" s="3">
        <v>0</v>
      </c>
      <c r="E101" s="3">
        <v>0</v>
      </c>
      <c r="F101" s="3">
        <v>0</v>
      </c>
      <c r="G101" s="2">
        <f t="shared" si="36"/>
        <v>0</v>
      </c>
      <c r="H101" s="2">
        <f t="shared" si="34"/>
        <v>0</v>
      </c>
      <c r="I101" s="3">
        <v>0</v>
      </c>
      <c r="J101" s="3">
        <v>0</v>
      </c>
      <c r="K101" s="2">
        <f t="shared" si="35"/>
        <v>0</v>
      </c>
      <c r="L101" s="2">
        <f t="shared" si="37"/>
        <v>0</v>
      </c>
      <c r="M101" s="3">
        <v>0</v>
      </c>
      <c r="N101" s="2">
        <v>0</v>
      </c>
      <c r="O101" s="2">
        <f t="shared" si="38"/>
        <v>0</v>
      </c>
    </row>
    <row r="102" spans="1:15" ht="56.25" hidden="1" x14ac:dyDescent="0.3">
      <c r="A102" s="14" t="s">
        <v>182</v>
      </c>
      <c r="B102" s="43" t="s">
        <v>183</v>
      </c>
      <c r="C102" s="45" t="s">
        <v>119</v>
      </c>
      <c r="D102" s="3">
        <v>0</v>
      </c>
      <c r="E102" s="3">
        <v>0</v>
      </c>
      <c r="F102" s="3">
        <v>0</v>
      </c>
      <c r="G102" s="2">
        <f t="shared" si="36"/>
        <v>0</v>
      </c>
      <c r="H102" s="2">
        <f t="shared" si="34"/>
        <v>0</v>
      </c>
      <c r="I102" s="3">
        <v>0</v>
      </c>
      <c r="J102" s="3">
        <v>0</v>
      </c>
      <c r="K102" s="2">
        <f t="shared" si="35"/>
        <v>0</v>
      </c>
      <c r="L102" s="2">
        <f t="shared" si="37"/>
        <v>0</v>
      </c>
      <c r="M102" s="3">
        <v>0</v>
      </c>
      <c r="N102" s="2">
        <v>0</v>
      </c>
      <c r="O102" s="2">
        <f t="shared" si="38"/>
        <v>0</v>
      </c>
    </row>
    <row r="103" spans="1:15" ht="75" x14ac:dyDescent="0.3">
      <c r="A103" s="14" t="s">
        <v>184</v>
      </c>
      <c r="B103" s="46" t="s">
        <v>186</v>
      </c>
      <c r="C103" s="47" t="s">
        <v>185</v>
      </c>
      <c r="D103" s="3">
        <v>17030.8</v>
      </c>
      <c r="E103" s="3">
        <v>928.5</v>
      </c>
      <c r="F103" s="3">
        <v>0</v>
      </c>
      <c r="G103" s="2">
        <f t="shared" si="36"/>
        <v>928.5</v>
      </c>
      <c r="H103" s="2">
        <f t="shared" si="34"/>
        <v>17959.3</v>
      </c>
      <c r="I103" s="3">
        <v>17966.8</v>
      </c>
      <c r="J103" s="3">
        <v>0</v>
      </c>
      <c r="K103" s="2">
        <f t="shared" si="35"/>
        <v>0</v>
      </c>
      <c r="L103" s="2">
        <f t="shared" si="37"/>
        <v>17966.8</v>
      </c>
      <c r="M103" s="3">
        <v>16022.8</v>
      </c>
      <c r="N103" s="2">
        <v>0</v>
      </c>
      <c r="O103" s="2">
        <f t="shared" si="38"/>
        <v>16022.8</v>
      </c>
    </row>
    <row r="104" spans="1:15" ht="37.5" x14ac:dyDescent="0.3">
      <c r="A104" s="14" t="s">
        <v>73</v>
      </c>
      <c r="B104" s="36" t="s">
        <v>187</v>
      </c>
      <c r="C104" s="37"/>
      <c r="D104" s="2">
        <f>SUM(D105:D124)</f>
        <v>746518.6</v>
      </c>
      <c r="E104" s="2">
        <f t="shared" ref="E104:O104" si="39">SUM(E105:E124)</f>
        <v>131480.70000000001</v>
      </c>
      <c r="F104" s="2">
        <f t="shared" si="39"/>
        <v>0</v>
      </c>
      <c r="G104" s="2">
        <f t="shared" si="39"/>
        <v>131480.70000000001</v>
      </c>
      <c r="H104" s="2">
        <f t="shared" si="39"/>
        <v>877999.3</v>
      </c>
      <c r="I104" s="2">
        <f t="shared" si="39"/>
        <v>693766.8</v>
      </c>
      <c r="J104" s="2">
        <f t="shared" si="39"/>
        <v>0</v>
      </c>
      <c r="K104" s="2">
        <f t="shared" si="39"/>
        <v>0</v>
      </c>
      <c r="L104" s="2">
        <f t="shared" si="39"/>
        <v>693766.8</v>
      </c>
      <c r="M104" s="2">
        <f t="shared" si="39"/>
        <v>697137.2</v>
      </c>
      <c r="N104" s="2">
        <f t="shared" si="39"/>
        <v>0</v>
      </c>
      <c r="O104" s="2">
        <f t="shared" si="39"/>
        <v>697137.2</v>
      </c>
    </row>
    <row r="105" spans="1:15" ht="93.75" x14ac:dyDescent="0.3">
      <c r="A105" s="40" t="s">
        <v>188</v>
      </c>
      <c r="B105" s="22" t="s">
        <v>127</v>
      </c>
      <c r="C105" s="48">
        <v>62500</v>
      </c>
      <c r="D105" s="3">
        <v>1117.3</v>
      </c>
      <c r="E105" s="3">
        <v>0</v>
      </c>
      <c r="F105" s="3">
        <v>0</v>
      </c>
      <c r="G105" s="2">
        <f>(E105+F105)</f>
        <v>0</v>
      </c>
      <c r="H105" s="2">
        <f t="shared" ref="H105:H124" si="40">D105+G105</f>
        <v>1117.3</v>
      </c>
      <c r="I105" s="3">
        <v>1117.3</v>
      </c>
      <c r="J105" s="3">
        <v>0</v>
      </c>
      <c r="K105" s="2">
        <v>0</v>
      </c>
      <c r="L105" s="2">
        <f>I105+K105</f>
        <v>1117.3</v>
      </c>
      <c r="M105" s="3">
        <v>1117.3</v>
      </c>
      <c r="N105" s="2">
        <v>0</v>
      </c>
      <c r="O105" s="2">
        <f t="shared" si="38"/>
        <v>1117.3</v>
      </c>
    </row>
    <row r="106" spans="1:15" ht="93.75" x14ac:dyDescent="0.3">
      <c r="A106" s="40" t="s">
        <v>189</v>
      </c>
      <c r="B106" s="22" t="s">
        <v>114</v>
      </c>
      <c r="C106" s="44">
        <v>62500</v>
      </c>
      <c r="D106" s="3">
        <v>10472</v>
      </c>
      <c r="E106" s="3">
        <v>0</v>
      </c>
      <c r="F106" s="3">
        <v>0</v>
      </c>
      <c r="G106" s="2">
        <f t="shared" ref="G106:G124" si="41">(E106+F106)</f>
        <v>0</v>
      </c>
      <c r="H106" s="2">
        <f t="shared" si="40"/>
        <v>10472</v>
      </c>
      <c r="I106" s="3">
        <v>9536.5</v>
      </c>
      <c r="J106" s="3">
        <v>0</v>
      </c>
      <c r="K106" s="2">
        <v>0</v>
      </c>
      <c r="L106" s="2">
        <f t="shared" ref="L106:L124" si="42">I106+K106</f>
        <v>9536.5</v>
      </c>
      <c r="M106" s="3">
        <v>9536.5</v>
      </c>
      <c r="N106" s="2">
        <v>0</v>
      </c>
      <c r="O106" s="2">
        <f t="shared" si="38"/>
        <v>9536.5</v>
      </c>
    </row>
    <row r="107" spans="1:15" ht="150" x14ac:dyDescent="0.3">
      <c r="A107" s="40" t="s">
        <v>190</v>
      </c>
      <c r="B107" s="22" t="s">
        <v>128</v>
      </c>
      <c r="C107" s="44">
        <v>51200</v>
      </c>
      <c r="D107" s="3">
        <v>4.3</v>
      </c>
      <c r="E107" s="3">
        <v>0</v>
      </c>
      <c r="F107" s="3">
        <v>0</v>
      </c>
      <c r="G107" s="2">
        <f t="shared" si="41"/>
        <v>0</v>
      </c>
      <c r="H107" s="2">
        <f t="shared" si="40"/>
        <v>4.3</v>
      </c>
      <c r="I107" s="3">
        <v>69.900000000000006</v>
      </c>
      <c r="J107" s="3">
        <v>0</v>
      </c>
      <c r="K107" s="2">
        <v>0</v>
      </c>
      <c r="L107" s="2">
        <f t="shared" si="42"/>
        <v>69.900000000000006</v>
      </c>
      <c r="M107" s="3">
        <v>4.0999999999999996</v>
      </c>
      <c r="N107" s="2">
        <v>0</v>
      </c>
      <c r="O107" s="2">
        <f t="shared" si="38"/>
        <v>4.0999999999999996</v>
      </c>
    </row>
    <row r="108" spans="1:15" ht="131.25" x14ac:dyDescent="0.3">
      <c r="A108" s="14" t="s">
        <v>188</v>
      </c>
      <c r="B108" s="22" t="s">
        <v>100</v>
      </c>
      <c r="C108" s="39">
        <v>71901</v>
      </c>
      <c r="D108" s="3">
        <v>218.2</v>
      </c>
      <c r="E108" s="3">
        <v>0</v>
      </c>
      <c r="F108" s="3">
        <v>0</v>
      </c>
      <c r="G108" s="2">
        <f t="shared" si="41"/>
        <v>0</v>
      </c>
      <c r="H108" s="2">
        <f t="shared" si="40"/>
        <v>218.2</v>
      </c>
      <c r="I108" s="3">
        <v>218.2</v>
      </c>
      <c r="J108" s="3">
        <v>0</v>
      </c>
      <c r="K108" s="2">
        <v>0</v>
      </c>
      <c r="L108" s="2">
        <f t="shared" si="42"/>
        <v>218.2</v>
      </c>
      <c r="M108" s="3">
        <v>218.2</v>
      </c>
      <c r="N108" s="2">
        <v>0</v>
      </c>
      <c r="O108" s="2">
        <f t="shared" si="38"/>
        <v>218.2</v>
      </c>
    </row>
    <row r="109" spans="1:15" ht="150" x14ac:dyDescent="0.3">
      <c r="A109" s="14" t="s">
        <v>188</v>
      </c>
      <c r="B109" s="22" t="s">
        <v>99</v>
      </c>
      <c r="C109" s="39">
        <v>70901</v>
      </c>
      <c r="D109" s="3">
        <v>14148.6</v>
      </c>
      <c r="E109" s="3">
        <v>0</v>
      </c>
      <c r="F109" s="3">
        <v>0</v>
      </c>
      <c r="G109" s="2">
        <f t="shared" si="41"/>
        <v>0</v>
      </c>
      <c r="H109" s="2">
        <f t="shared" si="40"/>
        <v>14148.6</v>
      </c>
      <c r="I109" s="3">
        <v>10757.4</v>
      </c>
      <c r="J109" s="3">
        <v>0</v>
      </c>
      <c r="K109" s="2">
        <v>0</v>
      </c>
      <c r="L109" s="2">
        <f t="shared" si="42"/>
        <v>10757.4</v>
      </c>
      <c r="M109" s="3">
        <v>10757.4</v>
      </c>
      <c r="N109" s="2">
        <v>0</v>
      </c>
      <c r="O109" s="2">
        <f t="shared" si="38"/>
        <v>10757.4</v>
      </c>
    </row>
    <row r="110" spans="1:15" ht="56.25" x14ac:dyDescent="0.3">
      <c r="A110" s="14" t="s">
        <v>188</v>
      </c>
      <c r="B110" s="22" t="s">
        <v>98</v>
      </c>
      <c r="C110" s="39">
        <v>62010</v>
      </c>
      <c r="D110" s="3">
        <v>1812.9</v>
      </c>
      <c r="E110" s="3">
        <v>0</v>
      </c>
      <c r="F110" s="3">
        <v>0</v>
      </c>
      <c r="G110" s="2">
        <f t="shared" si="41"/>
        <v>0</v>
      </c>
      <c r="H110" s="2">
        <f t="shared" si="40"/>
        <v>1812.9</v>
      </c>
      <c r="I110" s="3">
        <v>1597.3</v>
      </c>
      <c r="J110" s="3">
        <v>0</v>
      </c>
      <c r="K110" s="2">
        <v>0</v>
      </c>
      <c r="L110" s="2">
        <f t="shared" si="42"/>
        <v>1597.3</v>
      </c>
      <c r="M110" s="3">
        <v>1597.3</v>
      </c>
      <c r="N110" s="2">
        <v>0</v>
      </c>
      <c r="O110" s="2">
        <f t="shared" si="38"/>
        <v>1597.3</v>
      </c>
    </row>
    <row r="111" spans="1:15" ht="131.25" x14ac:dyDescent="0.3">
      <c r="A111" s="14" t="s">
        <v>188</v>
      </c>
      <c r="B111" s="22" t="s">
        <v>97</v>
      </c>
      <c r="C111" s="39">
        <v>62080</v>
      </c>
      <c r="D111" s="3">
        <v>1819.7</v>
      </c>
      <c r="E111" s="3">
        <v>0</v>
      </c>
      <c r="F111" s="3">
        <v>0</v>
      </c>
      <c r="G111" s="2">
        <f t="shared" si="41"/>
        <v>0</v>
      </c>
      <c r="H111" s="2">
        <f t="shared" si="40"/>
        <v>1819.7</v>
      </c>
      <c r="I111" s="3">
        <v>1603.1</v>
      </c>
      <c r="J111" s="3">
        <v>0</v>
      </c>
      <c r="K111" s="2">
        <v>0</v>
      </c>
      <c r="L111" s="2">
        <f t="shared" si="42"/>
        <v>1603.1</v>
      </c>
      <c r="M111" s="3">
        <v>1603.1</v>
      </c>
      <c r="N111" s="2">
        <v>0</v>
      </c>
      <c r="O111" s="2">
        <f t="shared" si="38"/>
        <v>1603.1</v>
      </c>
    </row>
    <row r="112" spans="1:15" ht="112.5" x14ac:dyDescent="0.3">
      <c r="A112" s="14" t="s">
        <v>188</v>
      </c>
      <c r="B112" s="22" t="s">
        <v>96</v>
      </c>
      <c r="C112" s="39">
        <v>62090</v>
      </c>
      <c r="D112" s="3">
        <v>3029.7</v>
      </c>
      <c r="E112" s="3">
        <v>0</v>
      </c>
      <c r="F112" s="3">
        <v>0</v>
      </c>
      <c r="G112" s="2">
        <f t="shared" si="41"/>
        <v>0</v>
      </c>
      <c r="H112" s="2">
        <f t="shared" si="40"/>
        <v>3029.7</v>
      </c>
      <c r="I112" s="3">
        <v>2669.2</v>
      </c>
      <c r="J112" s="3">
        <v>0</v>
      </c>
      <c r="K112" s="2">
        <v>0</v>
      </c>
      <c r="L112" s="2">
        <f t="shared" si="42"/>
        <v>2669.2</v>
      </c>
      <c r="M112" s="3">
        <v>2669.2</v>
      </c>
      <c r="N112" s="2">
        <v>0</v>
      </c>
      <c r="O112" s="2">
        <f t="shared" si="38"/>
        <v>2669.2</v>
      </c>
    </row>
    <row r="113" spans="1:16" ht="75" x14ac:dyDescent="0.3">
      <c r="A113" s="14" t="s">
        <v>188</v>
      </c>
      <c r="B113" s="22" t="s">
        <v>95</v>
      </c>
      <c r="C113" s="39">
        <v>62100</v>
      </c>
      <c r="D113" s="3">
        <v>1316.7</v>
      </c>
      <c r="E113" s="3">
        <v>51.9</v>
      </c>
      <c r="F113" s="3">
        <v>0</v>
      </c>
      <c r="G113" s="2">
        <f t="shared" si="41"/>
        <v>51.9</v>
      </c>
      <c r="H113" s="2">
        <f t="shared" si="40"/>
        <v>1368.6000000000001</v>
      </c>
      <c r="I113" s="3">
        <v>2250.6999999999998</v>
      </c>
      <c r="J113" s="3">
        <v>0</v>
      </c>
      <c r="K113" s="2">
        <v>0</v>
      </c>
      <c r="L113" s="2">
        <f t="shared" si="42"/>
        <v>2250.6999999999998</v>
      </c>
      <c r="M113" s="3">
        <v>2250.6999999999998</v>
      </c>
      <c r="N113" s="2">
        <v>0</v>
      </c>
      <c r="O113" s="2">
        <f t="shared" si="38"/>
        <v>2250.6999999999998</v>
      </c>
    </row>
    <row r="114" spans="1:16" ht="168.75" x14ac:dyDescent="0.3">
      <c r="A114" s="14" t="s">
        <v>188</v>
      </c>
      <c r="B114" s="22" t="s">
        <v>94</v>
      </c>
      <c r="C114" s="39">
        <v>62180</v>
      </c>
      <c r="D114" s="3">
        <v>2187.8000000000002</v>
      </c>
      <c r="E114" s="3">
        <v>0</v>
      </c>
      <c r="F114" s="3">
        <v>0</v>
      </c>
      <c r="G114" s="2">
        <f t="shared" si="41"/>
        <v>0</v>
      </c>
      <c r="H114" s="2">
        <f t="shared" si="40"/>
        <v>2187.8000000000002</v>
      </c>
      <c r="I114" s="3">
        <v>1876</v>
      </c>
      <c r="J114" s="3">
        <v>0</v>
      </c>
      <c r="K114" s="2">
        <v>0</v>
      </c>
      <c r="L114" s="2">
        <f t="shared" si="42"/>
        <v>1876</v>
      </c>
      <c r="M114" s="3">
        <v>1876</v>
      </c>
      <c r="N114" s="2">
        <v>0</v>
      </c>
      <c r="O114" s="2">
        <f t="shared" si="38"/>
        <v>1876</v>
      </c>
    </row>
    <row r="115" spans="1:16" ht="112.5" x14ac:dyDescent="0.3">
      <c r="A115" s="14" t="s">
        <v>188</v>
      </c>
      <c r="B115" s="22" t="s">
        <v>93</v>
      </c>
      <c r="C115" s="39">
        <v>62200</v>
      </c>
      <c r="D115" s="3">
        <v>1201.9000000000001</v>
      </c>
      <c r="E115" s="3">
        <v>4311.3</v>
      </c>
      <c r="F115" s="3">
        <v>0</v>
      </c>
      <c r="G115" s="2">
        <f t="shared" si="41"/>
        <v>4311.3</v>
      </c>
      <c r="H115" s="2">
        <f t="shared" si="40"/>
        <v>5513.2000000000007</v>
      </c>
      <c r="I115" s="3">
        <v>726</v>
      </c>
      <c r="J115" s="3">
        <v>0</v>
      </c>
      <c r="K115" s="2">
        <v>0</v>
      </c>
      <c r="L115" s="2">
        <f t="shared" si="42"/>
        <v>726</v>
      </c>
      <c r="M115" s="3">
        <v>954.1</v>
      </c>
      <c r="N115" s="2">
        <v>0</v>
      </c>
      <c r="O115" s="2">
        <f t="shared" si="38"/>
        <v>954.1</v>
      </c>
    </row>
    <row r="116" spans="1:16" ht="112.5" x14ac:dyDescent="0.3">
      <c r="A116" s="14" t="s">
        <v>188</v>
      </c>
      <c r="B116" s="22" t="s">
        <v>122</v>
      </c>
      <c r="C116" s="39">
        <v>62600</v>
      </c>
      <c r="D116" s="3">
        <v>10646.2</v>
      </c>
      <c r="E116" s="3">
        <v>-1957.9</v>
      </c>
      <c r="F116" s="3">
        <v>0</v>
      </c>
      <c r="G116" s="2">
        <f t="shared" si="41"/>
        <v>-1957.9</v>
      </c>
      <c r="H116" s="2">
        <f t="shared" si="40"/>
        <v>8688.3000000000011</v>
      </c>
      <c r="I116" s="3">
        <v>9484.1</v>
      </c>
      <c r="J116" s="3">
        <v>0</v>
      </c>
      <c r="K116" s="2">
        <v>0</v>
      </c>
      <c r="L116" s="2">
        <f t="shared" si="42"/>
        <v>9484.1</v>
      </c>
      <c r="M116" s="3">
        <v>9484.1</v>
      </c>
      <c r="N116" s="2">
        <v>0</v>
      </c>
      <c r="O116" s="2">
        <f t="shared" si="38"/>
        <v>9484.1</v>
      </c>
      <c r="P116" s="49"/>
    </row>
    <row r="117" spans="1:16" ht="93.75" x14ac:dyDescent="0.3">
      <c r="A117" s="14" t="s">
        <v>188</v>
      </c>
      <c r="B117" s="22" t="s">
        <v>123</v>
      </c>
      <c r="C117" s="39">
        <v>71701</v>
      </c>
      <c r="D117" s="3">
        <v>900</v>
      </c>
      <c r="E117" s="3">
        <v>100</v>
      </c>
      <c r="F117" s="3">
        <v>0</v>
      </c>
      <c r="G117" s="2">
        <f t="shared" si="41"/>
        <v>100</v>
      </c>
      <c r="H117" s="2">
        <f t="shared" si="40"/>
        <v>1000</v>
      </c>
      <c r="I117" s="3">
        <v>1340</v>
      </c>
      <c r="J117" s="3">
        <v>0</v>
      </c>
      <c r="K117" s="2">
        <v>0</v>
      </c>
      <c r="L117" s="2">
        <f t="shared" si="42"/>
        <v>1340</v>
      </c>
      <c r="M117" s="3">
        <v>1340</v>
      </c>
      <c r="N117" s="2">
        <v>0</v>
      </c>
      <c r="O117" s="2">
        <f t="shared" si="38"/>
        <v>1340</v>
      </c>
    </row>
    <row r="118" spans="1:16" ht="112.5" x14ac:dyDescent="0.3">
      <c r="A118" s="14" t="s">
        <v>191</v>
      </c>
      <c r="B118" s="22" t="s">
        <v>132</v>
      </c>
      <c r="C118" s="39">
        <v>71701</v>
      </c>
      <c r="D118" s="3">
        <v>27812.5</v>
      </c>
      <c r="E118" s="3">
        <f>4162+1655.8</f>
        <v>5817.8</v>
      </c>
      <c r="F118" s="3">
        <v>0</v>
      </c>
      <c r="G118" s="2">
        <f t="shared" si="41"/>
        <v>5817.8</v>
      </c>
      <c r="H118" s="2">
        <f t="shared" si="40"/>
        <v>33630.300000000003</v>
      </c>
      <c r="I118" s="3">
        <v>31991</v>
      </c>
      <c r="J118" s="3">
        <v>0</v>
      </c>
      <c r="K118" s="2">
        <v>0</v>
      </c>
      <c r="L118" s="2">
        <f t="shared" si="42"/>
        <v>31991</v>
      </c>
      <c r="M118" s="3">
        <v>34841.300000000003</v>
      </c>
      <c r="N118" s="2">
        <v>0</v>
      </c>
      <c r="O118" s="2">
        <f t="shared" si="38"/>
        <v>34841.300000000003</v>
      </c>
    </row>
    <row r="119" spans="1:16" ht="93.75" x14ac:dyDescent="0.3">
      <c r="A119" s="14" t="s">
        <v>192</v>
      </c>
      <c r="B119" s="22" t="s">
        <v>92</v>
      </c>
      <c r="C119" s="39">
        <v>71701</v>
      </c>
      <c r="D119" s="3">
        <v>24500</v>
      </c>
      <c r="E119" s="3">
        <v>0</v>
      </c>
      <c r="F119" s="3">
        <v>0</v>
      </c>
      <c r="G119" s="2">
        <f t="shared" si="41"/>
        <v>0</v>
      </c>
      <c r="H119" s="2">
        <f t="shared" si="40"/>
        <v>24500</v>
      </c>
      <c r="I119" s="3">
        <v>15144</v>
      </c>
      <c r="J119" s="3">
        <v>0</v>
      </c>
      <c r="K119" s="2">
        <v>0</v>
      </c>
      <c r="L119" s="2">
        <f t="shared" si="42"/>
        <v>15144</v>
      </c>
      <c r="M119" s="3">
        <v>15144</v>
      </c>
      <c r="N119" s="2">
        <v>0</v>
      </c>
      <c r="O119" s="2">
        <f t="shared" si="38"/>
        <v>15144</v>
      </c>
    </row>
    <row r="120" spans="1:16" ht="93.75" x14ac:dyDescent="0.3">
      <c r="A120" s="14" t="s">
        <v>188</v>
      </c>
      <c r="B120" s="22" t="s">
        <v>91</v>
      </c>
      <c r="C120" s="39">
        <v>62210</v>
      </c>
      <c r="D120" s="3">
        <v>2313.8000000000002</v>
      </c>
      <c r="E120" s="3">
        <v>0</v>
      </c>
      <c r="F120" s="3">
        <v>0</v>
      </c>
      <c r="G120" s="2">
        <f t="shared" si="41"/>
        <v>0</v>
      </c>
      <c r="H120" s="2">
        <f t="shared" si="40"/>
        <v>2313.8000000000002</v>
      </c>
      <c r="I120" s="3">
        <v>2038.5</v>
      </c>
      <c r="J120" s="3">
        <v>0</v>
      </c>
      <c r="K120" s="2">
        <v>0</v>
      </c>
      <c r="L120" s="2">
        <f t="shared" si="42"/>
        <v>2038.5</v>
      </c>
      <c r="M120" s="3">
        <v>2038.5</v>
      </c>
      <c r="N120" s="2">
        <v>0</v>
      </c>
      <c r="O120" s="2">
        <f t="shared" si="38"/>
        <v>2038.5</v>
      </c>
    </row>
    <row r="121" spans="1:16" ht="112.5" x14ac:dyDescent="0.3">
      <c r="A121" s="14" t="s">
        <v>188</v>
      </c>
      <c r="B121" s="22" t="s">
        <v>124</v>
      </c>
      <c r="C121" s="39">
        <v>71234</v>
      </c>
      <c r="D121" s="3">
        <v>7763</v>
      </c>
      <c r="E121" s="3">
        <v>0</v>
      </c>
      <c r="F121" s="3">
        <v>0</v>
      </c>
      <c r="G121" s="2">
        <f t="shared" si="41"/>
        <v>0</v>
      </c>
      <c r="H121" s="2">
        <f t="shared" si="40"/>
        <v>7763</v>
      </c>
      <c r="I121" s="3">
        <v>10166.1</v>
      </c>
      <c r="J121" s="3">
        <v>0</v>
      </c>
      <c r="K121" s="2">
        <v>0</v>
      </c>
      <c r="L121" s="2">
        <f t="shared" si="42"/>
        <v>10166.1</v>
      </c>
      <c r="M121" s="3">
        <v>10166.1</v>
      </c>
      <c r="N121" s="2">
        <v>0</v>
      </c>
      <c r="O121" s="2">
        <f t="shared" si="38"/>
        <v>10166.1</v>
      </c>
    </row>
    <row r="122" spans="1:16" ht="150" x14ac:dyDescent="0.3">
      <c r="A122" s="14" t="s">
        <v>188</v>
      </c>
      <c r="B122" s="43" t="s">
        <v>90</v>
      </c>
      <c r="C122" s="48" t="s">
        <v>129</v>
      </c>
      <c r="D122" s="3">
        <v>9305.2000000000007</v>
      </c>
      <c r="E122" s="3">
        <v>-219.5</v>
      </c>
      <c r="F122" s="3">
        <v>0</v>
      </c>
      <c r="G122" s="2">
        <f t="shared" si="41"/>
        <v>-219.5</v>
      </c>
      <c r="H122" s="2">
        <f t="shared" si="40"/>
        <v>9085.7000000000007</v>
      </c>
      <c r="I122" s="3">
        <v>8116.6</v>
      </c>
      <c r="J122" s="3">
        <v>0</v>
      </c>
      <c r="K122" s="2">
        <v>0</v>
      </c>
      <c r="L122" s="2">
        <f t="shared" si="42"/>
        <v>8116.6</v>
      </c>
      <c r="M122" s="3">
        <v>8474.4</v>
      </c>
      <c r="N122" s="2">
        <v>0</v>
      </c>
      <c r="O122" s="2">
        <f t="shared" si="38"/>
        <v>8474.4</v>
      </c>
    </row>
    <row r="123" spans="1:16" ht="150" x14ac:dyDescent="0.3">
      <c r="A123" s="14" t="s">
        <v>193</v>
      </c>
      <c r="B123" s="43" t="s">
        <v>87</v>
      </c>
      <c r="C123" s="48">
        <v>62230</v>
      </c>
      <c r="D123" s="3">
        <v>461690.7</v>
      </c>
      <c r="E123" s="3">
        <v>91053.5</v>
      </c>
      <c r="F123" s="3">
        <v>0</v>
      </c>
      <c r="G123" s="2">
        <f t="shared" si="41"/>
        <v>91053.5</v>
      </c>
      <c r="H123" s="2">
        <f t="shared" si="40"/>
        <v>552744.19999999995</v>
      </c>
      <c r="I123" s="3">
        <v>411635.1</v>
      </c>
      <c r="J123" s="3">
        <v>0</v>
      </c>
      <c r="K123" s="2">
        <v>0</v>
      </c>
      <c r="L123" s="2">
        <f t="shared" si="42"/>
        <v>411635.1</v>
      </c>
      <c r="M123" s="3">
        <v>411635.1</v>
      </c>
      <c r="N123" s="2">
        <v>0</v>
      </c>
      <c r="O123" s="2">
        <f t="shared" si="38"/>
        <v>411635.1</v>
      </c>
    </row>
    <row r="124" spans="1:16" ht="93.75" x14ac:dyDescent="0.3">
      <c r="A124" s="14" t="s">
        <v>193</v>
      </c>
      <c r="B124" s="43" t="s">
        <v>88</v>
      </c>
      <c r="C124" s="48">
        <v>62240</v>
      </c>
      <c r="D124" s="3">
        <v>164258.1</v>
      </c>
      <c r="E124" s="3">
        <v>32323.599999999999</v>
      </c>
      <c r="F124" s="3">
        <v>0</v>
      </c>
      <c r="G124" s="2">
        <f t="shared" si="41"/>
        <v>32323.599999999999</v>
      </c>
      <c r="H124" s="2">
        <f t="shared" si="40"/>
        <v>196581.7</v>
      </c>
      <c r="I124" s="3">
        <v>171429.8</v>
      </c>
      <c r="J124" s="3">
        <v>0</v>
      </c>
      <c r="K124" s="2">
        <v>0</v>
      </c>
      <c r="L124" s="2">
        <f t="shared" si="42"/>
        <v>171429.8</v>
      </c>
      <c r="M124" s="3">
        <v>171429.8</v>
      </c>
      <c r="N124" s="2">
        <v>0</v>
      </c>
      <c r="O124" s="2">
        <f t="shared" si="38"/>
        <v>171429.8</v>
      </c>
    </row>
    <row r="125" spans="1:16" x14ac:dyDescent="0.3">
      <c r="A125" s="14" t="s">
        <v>74</v>
      </c>
      <c r="B125" s="22" t="s">
        <v>75</v>
      </c>
      <c r="C125" s="39"/>
      <c r="D125" s="2">
        <f>SUM(D126+D127+D128+D129+D130)</f>
        <v>26765.899999999998</v>
      </c>
      <c r="E125" s="2">
        <f t="shared" ref="E125:O125" si="43">SUM(E126+E127+E128+E129+E130)</f>
        <v>17431.599999999999</v>
      </c>
      <c r="F125" s="2">
        <f t="shared" si="43"/>
        <v>0</v>
      </c>
      <c r="G125" s="2">
        <f t="shared" si="43"/>
        <v>17431.599999999999</v>
      </c>
      <c r="H125" s="2">
        <f t="shared" si="43"/>
        <v>44197.5</v>
      </c>
      <c r="I125" s="2">
        <f t="shared" si="43"/>
        <v>30845.699999999997</v>
      </c>
      <c r="J125" s="2">
        <f t="shared" si="43"/>
        <v>0</v>
      </c>
      <c r="K125" s="2">
        <f t="shared" si="43"/>
        <v>0</v>
      </c>
      <c r="L125" s="2">
        <f t="shared" si="43"/>
        <v>30845.699999999997</v>
      </c>
      <c r="M125" s="2">
        <f t="shared" si="43"/>
        <v>30896.3</v>
      </c>
      <c r="N125" s="2">
        <f t="shared" si="43"/>
        <v>0</v>
      </c>
      <c r="O125" s="2">
        <f t="shared" si="43"/>
        <v>30896.3</v>
      </c>
    </row>
    <row r="126" spans="1:16" ht="168.75" x14ac:dyDescent="0.3">
      <c r="A126" s="14" t="s">
        <v>194</v>
      </c>
      <c r="B126" s="22" t="s">
        <v>89</v>
      </c>
      <c r="C126" s="37">
        <v>53030</v>
      </c>
      <c r="D126" s="3">
        <v>22400</v>
      </c>
      <c r="E126" s="3">
        <v>0</v>
      </c>
      <c r="F126" s="3">
        <v>0</v>
      </c>
      <c r="G126" s="2">
        <f>(E126+F126)</f>
        <v>0</v>
      </c>
      <c r="H126" s="2">
        <f>D126+G126</f>
        <v>22400</v>
      </c>
      <c r="I126" s="3">
        <v>27500</v>
      </c>
      <c r="J126" s="3">
        <v>0</v>
      </c>
      <c r="K126" s="2">
        <v>0</v>
      </c>
      <c r="L126" s="2">
        <f>I126+K126</f>
        <v>27500</v>
      </c>
      <c r="M126" s="3">
        <v>27500</v>
      </c>
      <c r="N126" s="2">
        <v>0</v>
      </c>
      <c r="O126" s="2">
        <f>M126+N126</f>
        <v>27500</v>
      </c>
    </row>
    <row r="127" spans="1:16" ht="187.5" x14ac:dyDescent="0.3">
      <c r="A127" s="14" t="s">
        <v>198</v>
      </c>
      <c r="B127" s="22" t="s">
        <v>199</v>
      </c>
      <c r="C127" s="37">
        <v>50500</v>
      </c>
      <c r="D127" s="3">
        <v>551.1</v>
      </c>
      <c r="E127" s="3">
        <v>-99.2</v>
      </c>
      <c r="F127" s="3">
        <v>0</v>
      </c>
      <c r="G127" s="2">
        <f t="shared" ref="G127:G130" si="44">(E127+F127)</f>
        <v>-99.2</v>
      </c>
      <c r="H127" s="2">
        <f>D127+G127</f>
        <v>451.90000000000003</v>
      </c>
      <c r="I127" s="3">
        <v>551.1</v>
      </c>
      <c r="J127" s="3">
        <v>0</v>
      </c>
      <c r="K127" s="2">
        <v>0</v>
      </c>
      <c r="L127" s="2">
        <f t="shared" ref="L127:L130" si="45">I127+K127</f>
        <v>551.1</v>
      </c>
      <c r="M127" s="3">
        <v>551.1</v>
      </c>
      <c r="N127" s="2">
        <v>0</v>
      </c>
      <c r="O127" s="2">
        <f>M127+N127</f>
        <v>551.1</v>
      </c>
    </row>
    <row r="128" spans="1:16" ht="93.75" hidden="1" x14ac:dyDescent="0.3">
      <c r="A128" s="14" t="s">
        <v>195</v>
      </c>
      <c r="B128" s="22" t="s">
        <v>196</v>
      </c>
      <c r="C128" s="37" t="s">
        <v>115</v>
      </c>
      <c r="D128" s="3">
        <v>0</v>
      </c>
      <c r="E128" s="3">
        <v>0</v>
      </c>
      <c r="F128" s="3">
        <v>0</v>
      </c>
      <c r="G128" s="2">
        <f t="shared" si="44"/>
        <v>0</v>
      </c>
      <c r="H128" s="2">
        <f>D128+G128</f>
        <v>0</v>
      </c>
      <c r="I128" s="3">
        <v>0</v>
      </c>
      <c r="J128" s="3">
        <v>0</v>
      </c>
      <c r="K128" s="2">
        <v>0</v>
      </c>
      <c r="L128" s="2">
        <f t="shared" si="45"/>
        <v>0</v>
      </c>
      <c r="M128" s="3">
        <v>0</v>
      </c>
      <c r="N128" s="2">
        <v>0</v>
      </c>
      <c r="O128" s="2">
        <f>M128+N128</f>
        <v>0</v>
      </c>
    </row>
    <row r="129" spans="1:15" ht="131.25" x14ac:dyDescent="0.3">
      <c r="A129" s="40" t="s">
        <v>197</v>
      </c>
      <c r="B129" s="22" t="s">
        <v>130</v>
      </c>
      <c r="C129" s="39">
        <v>51790</v>
      </c>
      <c r="D129" s="3">
        <v>3814.8</v>
      </c>
      <c r="E129" s="3">
        <v>-1250</v>
      </c>
      <c r="F129" s="3">
        <v>0</v>
      </c>
      <c r="G129" s="2">
        <f t="shared" si="44"/>
        <v>-1250</v>
      </c>
      <c r="H129" s="2">
        <f>D129+G129</f>
        <v>2564.8000000000002</v>
      </c>
      <c r="I129" s="3">
        <v>2794.6</v>
      </c>
      <c r="J129" s="3">
        <v>0</v>
      </c>
      <c r="K129" s="2">
        <v>0</v>
      </c>
      <c r="L129" s="2">
        <f t="shared" si="45"/>
        <v>2794.6</v>
      </c>
      <c r="M129" s="3">
        <v>2845.2</v>
      </c>
      <c r="N129" s="2">
        <v>0</v>
      </c>
      <c r="O129" s="2">
        <f>M129+N129</f>
        <v>2845.2</v>
      </c>
    </row>
    <row r="130" spans="1:15" ht="93.75" x14ac:dyDescent="0.3">
      <c r="A130" s="40" t="s">
        <v>256</v>
      </c>
      <c r="B130" s="22" t="s">
        <v>257</v>
      </c>
      <c r="C130" s="37">
        <v>87020</v>
      </c>
      <c r="D130" s="3">
        <v>0</v>
      </c>
      <c r="E130" s="3">
        <v>18780.8</v>
      </c>
      <c r="F130" s="3">
        <v>0</v>
      </c>
      <c r="G130" s="2">
        <f t="shared" si="44"/>
        <v>18780.8</v>
      </c>
      <c r="H130" s="2">
        <f>D130+G130</f>
        <v>18780.8</v>
      </c>
      <c r="I130" s="3">
        <v>0</v>
      </c>
      <c r="J130" s="3">
        <v>0</v>
      </c>
      <c r="K130" s="2">
        <v>0</v>
      </c>
      <c r="L130" s="2">
        <f t="shared" si="45"/>
        <v>0</v>
      </c>
      <c r="M130" s="3">
        <v>0</v>
      </c>
      <c r="N130" s="2">
        <v>0</v>
      </c>
      <c r="O130" s="2">
        <f>M130+N130</f>
        <v>0</v>
      </c>
    </row>
    <row r="131" spans="1:15" s="51" customFormat="1" x14ac:dyDescent="0.3">
      <c r="A131" s="14" t="s">
        <v>200</v>
      </c>
      <c r="B131" s="22" t="s">
        <v>76</v>
      </c>
      <c r="C131" s="50"/>
      <c r="D131" s="10">
        <f>SUM(D132)</f>
        <v>50</v>
      </c>
      <c r="E131" s="10">
        <f t="shared" ref="E131:O131" si="46">SUM(E132)</f>
        <v>0</v>
      </c>
      <c r="F131" s="10">
        <f t="shared" si="46"/>
        <v>1000</v>
      </c>
      <c r="G131" s="10">
        <f t="shared" si="46"/>
        <v>1000</v>
      </c>
      <c r="H131" s="10">
        <f t="shared" si="46"/>
        <v>1050</v>
      </c>
      <c r="I131" s="10">
        <f t="shared" si="46"/>
        <v>0</v>
      </c>
      <c r="J131" s="10">
        <f t="shared" si="46"/>
        <v>0</v>
      </c>
      <c r="K131" s="10">
        <f t="shared" si="46"/>
        <v>0</v>
      </c>
      <c r="L131" s="10">
        <f t="shared" si="46"/>
        <v>0</v>
      </c>
      <c r="M131" s="10">
        <f t="shared" si="46"/>
        <v>0</v>
      </c>
      <c r="N131" s="10">
        <f t="shared" si="46"/>
        <v>0</v>
      </c>
      <c r="O131" s="10">
        <f t="shared" si="46"/>
        <v>0</v>
      </c>
    </row>
    <row r="132" spans="1:15" ht="37.5" x14ac:dyDescent="0.3">
      <c r="A132" s="14" t="s">
        <v>201</v>
      </c>
      <c r="B132" s="22" t="s">
        <v>202</v>
      </c>
      <c r="C132" s="39"/>
      <c r="D132" s="3">
        <v>50</v>
      </c>
      <c r="E132" s="3">
        <v>0</v>
      </c>
      <c r="F132" s="3">
        <v>1000</v>
      </c>
      <c r="G132" s="2">
        <f>F132</f>
        <v>1000</v>
      </c>
      <c r="H132" s="2">
        <f>D132+G132</f>
        <v>1050</v>
      </c>
      <c r="I132" s="3">
        <v>0</v>
      </c>
      <c r="J132" s="3">
        <v>0</v>
      </c>
      <c r="K132" s="2">
        <v>0</v>
      </c>
      <c r="L132" s="2">
        <f>I132+K132</f>
        <v>0</v>
      </c>
      <c r="M132" s="3">
        <v>0</v>
      </c>
      <c r="N132" s="2">
        <v>0</v>
      </c>
      <c r="O132" s="2">
        <f>M132+N132</f>
        <v>0</v>
      </c>
    </row>
    <row r="133" spans="1:15" ht="93.75" x14ac:dyDescent="0.3">
      <c r="A133" s="14" t="s">
        <v>77</v>
      </c>
      <c r="B133" s="22" t="s">
        <v>203</v>
      </c>
      <c r="C133" s="39"/>
      <c r="D133" s="10">
        <f>D134+D135</f>
        <v>2512</v>
      </c>
      <c r="E133" s="10">
        <f t="shared" ref="E133:O133" si="47">E134+E135</f>
        <v>0</v>
      </c>
      <c r="F133" s="10">
        <f t="shared" si="47"/>
        <v>39918.6</v>
      </c>
      <c r="G133" s="10">
        <f t="shared" si="47"/>
        <v>39918.6</v>
      </c>
      <c r="H133" s="10">
        <f t="shared" si="47"/>
        <v>42430.6</v>
      </c>
      <c r="I133" s="10">
        <f t="shared" si="47"/>
        <v>0</v>
      </c>
      <c r="J133" s="10">
        <f t="shared" si="47"/>
        <v>0</v>
      </c>
      <c r="K133" s="10">
        <f t="shared" si="47"/>
        <v>0</v>
      </c>
      <c r="L133" s="10">
        <f t="shared" si="47"/>
        <v>0</v>
      </c>
      <c r="M133" s="10">
        <f t="shared" si="47"/>
        <v>0</v>
      </c>
      <c r="N133" s="10">
        <f t="shared" si="47"/>
        <v>0</v>
      </c>
      <c r="O133" s="10">
        <f t="shared" si="47"/>
        <v>0</v>
      </c>
    </row>
    <row r="134" spans="1:15" ht="37.5" x14ac:dyDescent="0.3">
      <c r="A134" s="14" t="s">
        <v>205</v>
      </c>
      <c r="B134" s="22" t="s">
        <v>204</v>
      </c>
      <c r="C134" s="39"/>
      <c r="D134" s="3">
        <v>380.4</v>
      </c>
      <c r="E134" s="3">
        <v>0</v>
      </c>
      <c r="F134" s="3">
        <v>0</v>
      </c>
      <c r="G134" s="2">
        <f>F134</f>
        <v>0</v>
      </c>
      <c r="H134" s="2">
        <f>D134+G134</f>
        <v>380.4</v>
      </c>
      <c r="I134" s="3">
        <v>0</v>
      </c>
      <c r="J134" s="3">
        <v>0</v>
      </c>
      <c r="K134" s="2">
        <v>0</v>
      </c>
      <c r="L134" s="2">
        <f t="shared" ref="L134:L139" si="48">I134+K134</f>
        <v>0</v>
      </c>
      <c r="M134" s="3">
        <v>0</v>
      </c>
      <c r="N134" s="2">
        <v>0</v>
      </c>
      <c r="O134" s="2">
        <f t="shared" ref="O134:O139" si="49">M134+N134</f>
        <v>0</v>
      </c>
    </row>
    <row r="135" spans="1:15" ht="37.5" x14ac:dyDescent="0.3">
      <c r="A135" s="14" t="s">
        <v>206</v>
      </c>
      <c r="B135" s="22" t="s">
        <v>207</v>
      </c>
      <c r="C135" s="39"/>
      <c r="D135" s="3">
        <v>2131.6</v>
      </c>
      <c r="E135" s="3">
        <v>0</v>
      </c>
      <c r="F135" s="3">
        <f>38366.9+1551.7</f>
        <v>39918.6</v>
      </c>
      <c r="G135" s="2">
        <f>F135</f>
        <v>39918.6</v>
      </c>
      <c r="H135" s="2">
        <f>D135+G135</f>
        <v>42050.2</v>
      </c>
      <c r="I135" s="3">
        <v>0</v>
      </c>
      <c r="J135" s="3">
        <v>0</v>
      </c>
      <c r="K135" s="2">
        <v>0</v>
      </c>
      <c r="L135" s="2">
        <f t="shared" si="48"/>
        <v>0</v>
      </c>
      <c r="M135" s="3">
        <v>0</v>
      </c>
      <c r="N135" s="2">
        <v>0</v>
      </c>
      <c r="O135" s="2">
        <f t="shared" si="49"/>
        <v>0</v>
      </c>
    </row>
    <row r="136" spans="1:15" ht="56.25" x14ac:dyDescent="0.3">
      <c r="A136" s="14" t="s">
        <v>78</v>
      </c>
      <c r="B136" s="22" t="s">
        <v>79</v>
      </c>
      <c r="C136" s="39"/>
      <c r="D136" s="10">
        <f>SUM(D138+D137+D139)</f>
        <v>-7706</v>
      </c>
      <c r="E136" s="10">
        <f t="shared" ref="E136:O136" si="50">SUM(E138+E137+E139)</f>
        <v>0</v>
      </c>
      <c r="F136" s="10">
        <f t="shared" si="50"/>
        <v>-39356.9</v>
      </c>
      <c r="G136" s="10">
        <f t="shared" si="50"/>
        <v>-39356.9</v>
      </c>
      <c r="H136" s="10">
        <f t="shared" si="50"/>
        <v>-47062.9</v>
      </c>
      <c r="I136" s="10">
        <f t="shared" si="50"/>
        <v>0</v>
      </c>
      <c r="J136" s="10">
        <f t="shared" si="50"/>
        <v>0</v>
      </c>
      <c r="K136" s="10">
        <f t="shared" si="50"/>
        <v>0</v>
      </c>
      <c r="L136" s="10">
        <f t="shared" si="50"/>
        <v>0</v>
      </c>
      <c r="M136" s="10">
        <f t="shared" si="50"/>
        <v>0</v>
      </c>
      <c r="N136" s="10">
        <f t="shared" si="50"/>
        <v>0</v>
      </c>
      <c r="O136" s="10">
        <f t="shared" si="50"/>
        <v>0</v>
      </c>
    </row>
    <row r="137" spans="1:15" ht="93.75" x14ac:dyDescent="0.3">
      <c r="A137" s="14" t="s">
        <v>221</v>
      </c>
      <c r="B137" s="22" t="s">
        <v>222</v>
      </c>
      <c r="C137" s="39"/>
      <c r="D137" s="10">
        <v>-98.6</v>
      </c>
      <c r="E137" s="10">
        <v>0</v>
      </c>
      <c r="F137" s="10">
        <v>0</v>
      </c>
      <c r="G137" s="2">
        <f>F137</f>
        <v>0</v>
      </c>
      <c r="H137" s="2">
        <f>D137+G137</f>
        <v>-98.6</v>
      </c>
      <c r="I137" s="10">
        <v>0</v>
      </c>
      <c r="J137" s="10">
        <v>0</v>
      </c>
      <c r="K137" s="2">
        <v>0</v>
      </c>
      <c r="L137" s="2">
        <f t="shared" si="48"/>
        <v>0</v>
      </c>
      <c r="M137" s="10">
        <v>0</v>
      </c>
      <c r="N137" s="2">
        <v>0</v>
      </c>
      <c r="O137" s="2">
        <f t="shared" si="49"/>
        <v>0</v>
      </c>
    </row>
    <row r="138" spans="1:15" ht="56.25" x14ac:dyDescent="0.3">
      <c r="A138" s="14" t="s">
        <v>208</v>
      </c>
      <c r="B138" s="22" t="s">
        <v>210</v>
      </c>
      <c r="C138" s="39"/>
      <c r="D138" s="10">
        <v>-1141.4000000000001</v>
      </c>
      <c r="E138" s="10">
        <v>0</v>
      </c>
      <c r="F138" s="10">
        <v>0</v>
      </c>
      <c r="G138" s="2">
        <f t="shared" ref="G138:G139" si="51">F138</f>
        <v>0</v>
      </c>
      <c r="H138" s="2">
        <f>D138+G138</f>
        <v>-1141.4000000000001</v>
      </c>
      <c r="I138" s="10">
        <v>0</v>
      </c>
      <c r="J138" s="10">
        <f t="shared" ref="J138" si="52">SUM(J141)</f>
        <v>0</v>
      </c>
      <c r="K138" s="2">
        <v>0</v>
      </c>
      <c r="L138" s="2">
        <f t="shared" si="48"/>
        <v>0</v>
      </c>
      <c r="M138" s="10">
        <v>0</v>
      </c>
      <c r="N138" s="2">
        <v>0</v>
      </c>
      <c r="O138" s="2">
        <f t="shared" si="49"/>
        <v>0</v>
      </c>
    </row>
    <row r="139" spans="1:15" ht="56.25" x14ac:dyDescent="0.3">
      <c r="A139" s="14" t="s">
        <v>209</v>
      </c>
      <c r="B139" s="22" t="s">
        <v>211</v>
      </c>
      <c r="C139" s="39"/>
      <c r="D139" s="3">
        <v>-6466</v>
      </c>
      <c r="E139" s="3">
        <v>0</v>
      </c>
      <c r="F139" s="3">
        <f>-990-38366.9</f>
        <v>-39356.9</v>
      </c>
      <c r="G139" s="2">
        <f t="shared" si="51"/>
        <v>-39356.9</v>
      </c>
      <c r="H139" s="2">
        <f>D139+G139</f>
        <v>-45822.9</v>
      </c>
      <c r="I139" s="3">
        <v>0</v>
      </c>
      <c r="J139" s="10">
        <f t="shared" ref="J139" si="53">SUM(J142)</f>
        <v>0</v>
      </c>
      <c r="K139" s="2">
        <v>0</v>
      </c>
      <c r="L139" s="2">
        <f t="shared" si="48"/>
        <v>0</v>
      </c>
      <c r="M139" s="3">
        <v>0</v>
      </c>
      <c r="N139" s="2">
        <v>0</v>
      </c>
      <c r="O139" s="2">
        <f t="shared" si="49"/>
        <v>0</v>
      </c>
    </row>
    <row r="140" spans="1:15" x14ac:dyDescent="0.3">
      <c r="A140" s="14" t="s">
        <v>224</v>
      </c>
      <c r="B140" s="52" t="s">
        <v>80</v>
      </c>
      <c r="C140" s="16" t="s">
        <v>224</v>
      </c>
      <c r="D140" s="10">
        <f>SUM(D8+D62)</f>
        <v>3247770.8</v>
      </c>
      <c r="E140" s="10">
        <f t="shared" ref="E140:O140" si="54">SUM(E8+E62)</f>
        <v>333703.29999999993</v>
      </c>
      <c r="F140" s="10">
        <f t="shared" si="54"/>
        <v>117022.5</v>
      </c>
      <c r="G140" s="10">
        <f t="shared" si="54"/>
        <v>450725.79999999993</v>
      </c>
      <c r="H140" s="10">
        <f t="shared" si="54"/>
        <v>3698496.6000000006</v>
      </c>
      <c r="I140" s="10">
        <f t="shared" si="54"/>
        <v>2883586</v>
      </c>
      <c r="J140" s="10">
        <f t="shared" si="54"/>
        <v>-199415</v>
      </c>
      <c r="K140" s="10">
        <f t="shared" si="54"/>
        <v>-199415</v>
      </c>
      <c r="L140" s="10">
        <f t="shared" si="54"/>
        <v>2684171</v>
      </c>
      <c r="M140" s="10">
        <f t="shared" si="54"/>
        <v>2506489.7999999998</v>
      </c>
      <c r="N140" s="10">
        <f t="shared" si="54"/>
        <v>0</v>
      </c>
      <c r="O140" s="10">
        <f t="shared" si="54"/>
        <v>2506489.7999999998</v>
      </c>
    </row>
  </sheetData>
  <mergeCells count="10">
    <mergeCell ref="A1:O1"/>
    <mergeCell ref="A2:O2"/>
    <mergeCell ref="A3:O3"/>
    <mergeCell ref="A5:A6"/>
    <mergeCell ref="B5:B6"/>
    <mergeCell ref="C5:C6"/>
    <mergeCell ref="D5:H5"/>
    <mergeCell ref="I5:L5"/>
    <mergeCell ref="M5:O5"/>
    <mergeCell ref="N4:O4"/>
  </mergeCells>
  <pageMargins left="0.19685039370078741" right="0.19685039370078741" top="0.78740157480314965" bottom="0.39370078740157483" header="0.31496062992125984" footer="0.31496062992125984"/>
  <pageSetup paperSize="9" scale="47" fitToWidth="0" fitToHeight="0" orientation="landscape" r:id="rId1"/>
  <rowBreaks count="5" manualBreakCount="5">
    <brk id="16" max="14" man="1"/>
    <brk id="32" max="14" man="1"/>
    <brk id="49" max="14" man="1"/>
    <brk id="96" max="14" man="1"/>
    <brk id="115"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Поправки декабрь</vt:lpstr>
      <vt:lpstr>'Поправки декабрь'!Заголовки_для_печати</vt:lpstr>
      <vt:lpstr>'Поправки декабрь'!Область_печати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А. Пастух</dc:creator>
  <cp:lastModifiedBy>Ирина А. Пастух</cp:lastModifiedBy>
  <cp:lastPrinted>2025-12-16T06:04:13Z</cp:lastPrinted>
  <dcterms:created xsi:type="dcterms:W3CDTF">2021-10-14T06:10:06Z</dcterms:created>
  <dcterms:modified xsi:type="dcterms:W3CDTF">2025-12-16T06:04:15Z</dcterms:modified>
</cp:coreProperties>
</file>